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pazi\Desktop\DOKUMENTY PRÁCE\GDPR\GDPR Sudoměřice\VEŘEJNÉ ZAKÁZKY\VZ Výměna kotle v ZŠ 2026\VÝZVA, ZD\"/>
    </mc:Choice>
  </mc:AlternateContent>
  <xr:revisionPtr revIDLastSave="0" documentId="8_{9D62D96A-6DBB-443A-A060-6EC5819215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kapitulace stavby" sheetId="1" r:id="rId1"/>
    <sheet name="25-IB01 - Výměna zdroje t..." sheetId="2" r:id="rId2"/>
  </sheets>
  <definedNames>
    <definedName name="_xlnm._FilterDatabase" localSheetId="1" hidden="1">'25-IB01 - Výměna zdroje t...'!$C$121:$K$217</definedName>
    <definedName name="_xlnm.Print_Titles" localSheetId="1">'25-IB01 - Výměna zdroje t...'!$121:$121</definedName>
    <definedName name="_xlnm.Print_Titles" localSheetId="0">'Rekapitulace stavby'!$92:$92</definedName>
    <definedName name="_xlnm.Print_Area" localSheetId="1">'25-IB01 - Výměna zdroje t...'!$C$4:$J$76,'25-IB01 - Výměna zdroje t...'!$C$82:$J$105,'25-IB01 - Výměna zdroje t...'!$C$111:$J$217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J119" i="2"/>
  <c r="J118" i="2"/>
  <c r="F116" i="2"/>
  <c r="E114" i="2"/>
  <c r="J90" i="2"/>
  <c r="J89" i="2"/>
  <c r="F87" i="2"/>
  <c r="E85" i="2"/>
  <c r="J16" i="2"/>
  <c r="E16" i="2"/>
  <c r="F90" i="2" s="1"/>
  <c r="J15" i="2"/>
  <c r="J13" i="2"/>
  <c r="E13" i="2"/>
  <c r="F118" i="2"/>
  <c r="J12" i="2"/>
  <c r="J10" i="2"/>
  <c r="J87" i="2"/>
  <c r="L90" i="1"/>
  <c r="AM90" i="1"/>
  <c r="AM89" i="1"/>
  <c r="L89" i="1"/>
  <c r="AM87" i="1"/>
  <c r="L87" i="1"/>
  <c r="L85" i="1"/>
  <c r="L84" i="1"/>
  <c r="J217" i="2"/>
  <c r="J216" i="2"/>
  <c r="BK215" i="2"/>
  <c r="J215" i="2"/>
  <c r="BK214" i="2"/>
  <c r="J214" i="2"/>
  <c r="BK212" i="2"/>
  <c r="J212" i="2"/>
  <c r="BK211" i="2"/>
  <c r="J211" i="2"/>
  <c r="BK210" i="2"/>
  <c r="J210" i="2"/>
  <c r="BK209" i="2"/>
  <c r="J209" i="2"/>
  <c r="BK208" i="2"/>
  <c r="J208" i="2"/>
  <c r="BK207" i="2"/>
  <c r="J207" i="2"/>
  <c r="BK206" i="2"/>
  <c r="J206" i="2"/>
  <c r="BK205" i="2"/>
  <c r="J205" i="2"/>
  <c r="BK203" i="2"/>
  <c r="J203" i="2"/>
  <c r="J202" i="2"/>
  <c r="BK201" i="2"/>
  <c r="BK200" i="2"/>
  <c r="BK199" i="2"/>
  <c r="BK198" i="2"/>
  <c r="J196" i="2"/>
  <c r="J195" i="2"/>
  <c r="J194" i="2"/>
  <c r="J193" i="2"/>
  <c r="BK191" i="2"/>
  <c r="J190" i="2"/>
  <c r="BK189" i="2"/>
  <c r="BK188" i="2"/>
  <c r="J187" i="2"/>
  <c r="BK186" i="2"/>
  <c r="BK185" i="2"/>
  <c r="BK184" i="2"/>
  <c r="BK183" i="2"/>
  <c r="J182" i="2"/>
  <c r="BK181" i="2"/>
  <c r="BK180" i="2"/>
  <c r="BK179" i="2"/>
  <c r="BK178" i="2"/>
  <c r="J177" i="2"/>
  <c r="J176" i="2"/>
  <c r="BK175" i="2"/>
  <c r="J173" i="2"/>
  <c r="J172" i="2"/>
  <c r="J171" i="2"/>
  <c r="BK170" i="2"/>
  <c r="BK169" i="2"/>
  <c r="BK168" i="2"/>
  <c r="BK167" i="2"/>
  <c r="BK166" i="2"/>
  <c r="J165" i="2"/>
  <c r="BK163" i="2"/>
  <c r="J162" i="2"/>
  <c r="BK158" i="2"/>
  <c r="J153" i="2"/>
  <c r="J152" i="2"/>
  <c r="J151" i="2"/>
  <c r="J149" i="2"/>
  <c r="J148" i="2"/>
  <c r="J147" i="2"/>
  <c r="J142" i="2"/>
  <c r="J141" i="2"/>
  <c r="BK140" i="2"/>
  <c r="J139" i="2"/>
  <c r="J133" i="2"/>
  <c r="J129" i="2"/>
  <c r="BK128" i="2"/>
  <c r="BK126" i="2"/>
  <c r="BK125" i="2"/>
  <c r="J174" i="2"/>
  <c r="J170" i="2"/>
  <c r="J168" i="2"/>
  <c r="J166" i="2"/>
  <c r="BK165" i="2"/>
  <c r="J164" i="2"/>
  <c r="J163" i="2"/>
  <c r="BK162" i="2"/>
  <c r="J161" i="2"/>
  <c r="BK160" i="2"/>
  <c r="J159" i="2"/>
  <c r="J158" i="2"/>
  <c r="J157" i="2"/>
  <c r="J156" i="2"/>
  <c r="BK154" i="2"/>
  <c r="BK150" i="2"/>
  <c r="J146" i="2"/>
  <c r="J143" i="2"/>
  <c r="J140" i="2"/>
  <c r="BK137" i="2"/>
  <c r="J134" i="2"/>
  <c r="J132" i="2"/>
  <c r="J130" i="2"/>
  <c r="BK216" i="2"/>
  <c r="BK202" i="2"/>
  <c r="J201" i="2"/>
  <c r="J200" i="2"/>
  <c r="J199" i="2"/>
  <c r="J198" i="2"/>
  <c r="BK196" i="2"/>
  <c r="BK195" i="2"/>
  <c r="BK194" i="2"/>
  <c r="BK193" i="2"/>
  <c r="J191" i="2"/>
  <c r="BK190" i="2"/>
  <c r="J189" i="2"/>
  <c r="J188" i="2"/>
  <c r="BK187" i="2"/>
  <c r="J186" i="2"/>
  <c r="J185" i="2"/>
  <c r="J184" i="2"/>
  <c r="J183" i="2"/>
  <c r="BK182" i="2"/>
  <c r="J181" i="2"/>
  <c r="J180" i="2"/>
  <c r="J179" i="2"/>
  <c r="J178" i="2"/>
  <c r="BK177" i="2"/>
  <c r="BK176" i="2"/>
  <c r="J175" i="2"/>
  <c r="BK174" i="2"/>
  <c r="BK173" i="2"/>
  <c r="BK172" i="2"/>
  <c r="BK171" i="2"/>
  <c r="J169" i="2"/>
  <c r="J167" i="2"/>
  <c r="BK164" i="2"/>
  <c r="BK161" i="2"/>
  <c r="J160" i="2"/>
  <c r="BK159" i="2"/>
  <c r="BK156" i="2"/>
  <c r="J154" i="2"/>
  <c r="BK153" i="2"/>
  <c r="BK152" i="2"/>
  <c r="J150" i="2"/>
  <c r="BK149" i="2"/>
  <c r="BK148" i="2"/>
  <c r="BK146" i="2"/>
  <c r="BK145" i="2"/>
  <c r="BK139" i="2"/>
  <c r="J138" i="2"/>
  <c r="J137" i="2"/>
  <c r="J135" i="2"/>
  <c r="BK133" i="2"/>
  <c r="BK132" i="2"/>
  <c r="J128" i="2"/>
  <c r="BK127" i="2"/>
  <c r="J126" i="2"/>
  <c r="J125" i="2"/>
  <c r="AS94" i="1"/>
  <c r="BK217" i="2"/>
  <c r="BK157" i="2"/>
  <c r="BK151" i="2"/>
  <c r="BK147" i="2"/>
  <c r="J145" i="2"/>
  <c r="BK143" i="2"/>
  <c r="BK142" i="2"/>
  <c r="BK141" i="2"/>
  <c r="BK138" i="2"/>
  <c r="BK135" i="2"/>
  <c r="BK134" i="2"/>
  <c r="BK130" i="2"/>
  <c r="BK129" i="2"/>
  <c r="J127" i="2"/>
  <c r="P155" i="2" l="1"/>
  <c r="BK192" i="2"/>
  <c r="J192" i="2" s="1"/>
  <c r="J101" i="2" s="1"/>
  <c r="P192" i="2"/>
  <c r="R192" i="2"/>
  <c r="T192" i="2"/>
  <c r="P197" i="2"/>
  <c r="R197" i="2"/>
  <c r="T197" i="2"/>
  <c r="BK204" i="2"/>
  <c r="J204" i="2"/>
  <c r="J103" i="2"/>
  <c r="P204" i="2"/>
  <c r="R204" i="2"/>
  <c r="T204" i="2"/>
  <c r="R213" i="2"/>
  <c r="BK124" i="2"/>
  <c r="J124" i="2" s="1"/>
  <c r="J96" i="2" s="1"/>
  <c r="P124" i="2"/>
  <c r="R124" i="2"/>
  <c r="T124" i="2"/>
  <c r="BK131" i="2"/>
  <c r="J131" i="2"/>
  <c r="J97" i="2"/>
  <c r="P131" i="2"/>
  <c r="R131" i="2"/>
  <c r="T131" i="2"/>
  <c r="BK136" i="2"/>
  <c r="J136" i="2"/>
  <c r="J98" i="2"/>
  <c r="P136" i="2"/>
  <c r="R136" i="2"/>
  <c r="T136" i="2"/>
  <c r="BK144" i="2"/>
  <c r="J144" i="2" s="1"/>
  <c r="J99" i="2" s="1"/>
  <c r="P144" i="2"/>
  <c r="R144" i="2"/>
  <c r="T144" i="2"/>
  <c r="T155" i="2"/>
  <c r="BK213" i="2"/>
  <c r="J213" i="2"/>
  <c r="J104" i="2"/>
  <c r="BK155" i="2"/>
  <c r="J155" i="2"/>
  <c r="J100" i="2"/>
  <c r="P213" i="2"/>
  <c r="R155" i="2"/>
  <c r="BK197" i="2"/>
  <c r="J197" i="2"/>
  <c r="J102" i="2" s="1"/>
  <c r="T213" i="2"/>
  <c r="F89" i="2"/>
  <c r="F119" i="2"/>
  <c r="BE139" i="2"/>
  <c r="BE148" i="2"/>
  <c r="BE149" i="2"/>
  <c r="BE153" i="2"/>
  <c r="BE158" i="2"/>
  <c r="BE160" i="2"/>
  <c r="BE125" i="2"/>
  <c r="BE128" i="2"/>
  <c r="BE135" i="2"/>
  <c r="BE140" i="2"/>
  <c r="BE141" i="2"/>
  <c r="BE142" i="2"/>
  <c r="BE150" i="2"/>
  <c r="BE157" i="2"/>
  <c r="BE163" i="2"/>
  <c r="BE165" i="2"/>
  <c r="BE166" i="2"/>
  <c r="BE169" i="2"/>
  <c r="BE170" i="2"/>
  <c r="BE175" i="2"/>
  <c r="BE176" i="2"/>
  <c r="BE181" i="2"/>
  <c r="BE183" i="2"/>
  <c r="BE184" i="2"/>
  <c r="BE186" i="2"/>
  <c r="BE189" i="2"/>
  <c r="BE193" i="2"/>
  <c r="BE194" i="2"/>
  <c r="BE195" i="2"/>
  <c r="BE196" i="2"/>
  <c r="BE198" i="2"/>
  <c r="BE202" i="2"/>
  <c r="BE216" i="2"/>
  <c r="J116" i="2"/>
  <c r="BE126" i="2"/>
  <c r="BE127" i="2"/>
  <c r="BE132" i="2"/>
  <c r="BE134" i="2"/>
  <c r="BE137" i="2"/>
  <c r="BE147" i="2"/>
  <c r="BE151" i="2"/>
  <c r="BE152" i="2"/>
  <c r="BE171" i="2"/>
  <c r="BE217" i="2"/>
  <c r="BE129" i="2"/>
  <c r="BE130" i="2"/>
  <c r="BE133" i="2"/>
  <c r="BE138" i="2"/>
  <c r="BE143" i="2"/>
  <c r="BE145" i="2"/>
  <c r="BE146" i="2"/>
  <c r="BE154" i="2"/>
  <c r="BE156" i="2"/>
  <c r="BE159" i="2"/>
  <c r="BE161" i="2"/>
  <c r="BE162" i="2"/>
  <c r="BE164" i="2"/>
  <c r="BE167" i="2"/>
  <c r="BE168" i="2"/>
  <c r="BE172" i="2"/>
  <c r="BE173" i="2"/>
  <c r="BE174" i="2"/>
  <c r="BE177" i="2"/>
  <c r="BE178" i="2"/>
  <c r="BE179" i="2"/>
  <c r="BE180" i="2"/>
  <c r="BE182" i="2"/>
  <c r="BE185" i="2"/>
  <c r="BE187" i="2"/>
  <c r="BE188" i="2"/>
  <c r="BE190" i="2"/>
  <c r="BE191" i="2"/>
  <c r="BE199" i="2"/>
  <c r="BE200" i="2"/>
  <c r="BE201" i="2"/>
  <c r="BE203" i="2"/>
  <c r="BE205" i="2"/>
  <c r="BE206" i="2"/>
  <c r="BE207" i="2"/>
  <c r="BE208" i="2"/>
  <c r="BE209" i="2"/>
  <c r="BE210" i="2"/>
  <c r="BE211" i="2"/>
  <c r="BE212" i="2"/>
  <c r="BE214" i="2"/>
  <c r="BE215" i="2"/>
  <c r="F32" i="2"/>
  <c r="BA95" i="1"/>
  <c r="BA94" i="1"/>
  <c r="W30" i="1"/>
  <c r="F34" i="2"/>
  <c r="BC95" i="1"/>
  <c r="BC94" i="1" s="1"/>
  <c r="W32" i="1" s="1"/>
  <c r="F33" i="2"/>
  <c r="BB95" i="1"/>
  <c r="BB94" i="1"/>
  <c r="AX94" i="1"/>
  <c r="J32" i="2"/>
  <c r="AW95" i="1"/>
  <c r="F35" i="2"/>
  <c r="BD95" i="1"/>
  <c r="BD94" i="1"/>
  <c r="W33" i="1"/>
  <c r="T123" i="2" l="1"/>
  <c r="T122" i="2"/>
  <c r="R123" i="2"/>
  <c r="R122" i="2"/>
  <c r="P123" i="2"/>
  <c r="P122" i="2"/>
  <c r="AU95" i="1"/>
  <c r="AU94" i="1" s="1"/>
  <c r="BK123" i="2"/>
  <c r="J123" i="2"/>
  <c r="J95" i="2"/>
  <c r="F31" i="2"/>
  <c r="AZ95" i="1"/>
  <c r="AZ94" i="1"/>
  <c r="W29" i="1"/>
  <c r="J31" i="2"/>
  <c r="AV95" i="1"/>
  <c r="AT95" i="1" s="1"/>
  <c r="AW94" i="1"/>
  <c r="AK30" i="1"/>
  <c r="AY94" i="1"/>
  <c r="W31" i="1"/>
  <c r="BK122" i="2" l="1"/>
  <c r="J122" i="2" s="1"/>
  <c r="J94" i="2" s="1"/>
  <c r="AV94" i="1"/>
  <c r="AK29" i="1"/>
  <c r="J28" i="2" l="1"/>
  <c r="AG95" i="1"/>
  <c r="AN95" i="1"/>
  <c r="AT94" i="1"/>
  <c r="J37" i="2" l="1"/>
  <c r="AG94" i="1"/>
  <c r="AK26" i="1"/>
  <c r="AK35" i="1"/>
  <c r="AN94" i="1" l="1"/>
</calcChain>
</file>

<file path=xl/sharedStrings.xml><?xml version="1.0" encoding="utf-8"?>
<sst xmlns="http://schemas.openxmlformats.org/spreadsheetml/2006/main" count="1509" uniqueCount="478">
  <si>
    <t>Export Komplet</t>
  </si>
  <si>
    <t/>
  </si>
  <si>
    <t>2.0</t>
  </si>
  <si>
    <t>ZAMOK</t>
  </si>
  <si>
    <t>False</t>
  </si>
  <si>
    <t>{4dbf508a-48ae-492c-80ca-4a936eb6ff12}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</si>
  <si>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</si>
  <si>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</si>
  <si>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</si>
  <si>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</si>
  <si>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</si>
  <si>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</si>
  <si>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</si>
  <si>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</si>
  <si>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25/IB01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</si>
  <si>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</si>
  <si>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</si>
  <si>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zdroje tepla, ZŠ Sudoměřice</t>
  </si>
  <si>
    <t>KSO:</t>
  </si>
  <si>
    <t>CC-CZ:</t>
  </si>
  <si>
    <t>Místo:</t>
  </si>
  <si>
    <t xml:space="preserve">Sudoměřice </t>
  </si>
  <si>
    <t>Datum:</t>
  </si>
  <si>
    <t>17. 6. 2025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</si>
  <si>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</si>
  <si>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</si>
  <si>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</si>
  <si>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</si>
  <si>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</si>
  <si>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</si>
  <si>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</si>
  <si>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07837071</t>
  </si>
  <si>
    <t>IPOKa, s.r.o.</t>
  </si>
  <si>
    <t>CZ07837071</t>
  </si>
  <si>
    <t>True</t>
  </si>
  <si>
    <t>Zpracovatel:</t>
  </si>
  <si>
    <t>Ladislav Balek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</si>
  <si>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</si>
  <si>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</si>
  <si>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</si>
  <si>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</si>
  <si>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</si>
  <si>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</si>
  <si>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</si>
  <si>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</si>
  <si>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</si>
  <si>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</si>
  <si>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</si>
  <si>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</si>
  <si>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</si>
  <si>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</si>
  <si>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</si>
  <si>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</si>
  <si>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</si>
  <si>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</si>
  <si>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</si>
  <si>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</si>
  <si>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</si>
  <si>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</si>
  <si>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</si>
  <si>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</si>
  <si>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</si>
  <si>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</si>
  <si>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</si>
  <si>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</si>
  <si>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</si>
  <si>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</si>
  <si>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</si>
  <si>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</si>
  <si>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</si>
  <si>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</si>
  <si>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</si>
  <si>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</si>
  <si>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</si>
  <si>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</si>
  <si>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</si>
  <si>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</si>
  <si>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</si>
  <si>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</si>
  <si>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</si>
  <si>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</si>
  <si>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</si>
  <si>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</si>
  <si>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</si>
  <si>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</si>
  <si>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</si>
  <si>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</si>
  <si>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</si>
  <si>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</si>
  <si>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</si>
  <si>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</si>
  <si>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</si>
  <si>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</si>
  <si>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</si>
  <si>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</si>
  <si>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</si>
  <si>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</si>
  <si>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</si>
  <si>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</si>
  <si>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</si>
  <si>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</si>
  <si>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</si>
  <si>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</si>
  <si>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</si>
  <si>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</si>
  <si>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</si>
  <si>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</si>
  <si>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</si>
  <si>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</si>
  <si>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</si>
  <si>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</si>
  <si>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</si>
  <si>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</si>
  <si>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</si>
  <si>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</si>
  <si>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</si>
  <si>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</si>
  <si>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</si>
  <si>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713</t>
  </si>
  <si>
    <t>Izolace tepelné</t>
  </si>
  <si>
    <t>K</t>
  </si>
  <si>
    <t>713463311</t>
  </si>
  <si>
    <t>Montáž izolace tepelné potrubí potrubními pouzdry s Al fólií s přesahem Al páskou 1x D do 50 mm</t>
  </si>
  <si>
    <t>m</t>
  </si>
  <si>
    <t>16</t>
  </si>
  <si>
    <t>687679920</t>
  </si>
  <si>
    <t>M</t>
  </si>
  <si>
    <t>63154570</t>
  </si>
  <si>
    <t>pouzdro izolační potrubní z minerální vlny s Al fólií max. 250/100°C 22/40mm</t>
  </si>
  <si>
    <t>32</t>
  </si>
  <si>
    <t>1614574828</t>
  </si>
  <si>
    <t>3</t>
  </si>
  <si>
    <t>713463312</t>
  </si>
  <si>
    <t>Montáž izolace tepelné potrubí potrubními pouzdry s Al fólií s přesahem Al páskou 1x D přes 50 do 100 mm</t>
  </si>
  <si>
    <t>403583879</t>
  </si>
  <si>
    <t>4</t>
  </si>
  <si>
    <t>63154022</t>
  </si>
  <si>
    <t>pouzdro izolační potrubní z minerální vlny s Al fólií max. 250/100°C 54/50mm</t>
  </si>
  <si>
    <t>1155314762</t>
  </si>
  <si>
    <t>5</t>
  </si>
  <si>
    <t>998713101</t>
  </si>
  <si>
    <t>Přesun hmot tonážní pro izolace tepelné v objektech v do 6 m</t>
  </si>
  <si>
    <t>t</t>
  </si>
  <si>
    <t>-1941638040</t>
  </si>
  <si>
    <t>6</t>
  </si>
  <si>
    <t>R. 50</t>
  </si>
  <si>
    <t>Dodávka a montáž izolace na hydraulický rozdělovač s integrovaným anuloidem</t>
  </si>
  <si>
    <t>soubor</t>
  </si>
  <si>
    <t>-2118222737</t>
  </si>
  <si>
    <t>721</t>
  </si>
  <si>
    <t>Zdravotechnika - vnitřní kanalizace</t>
  </si>
  <si>
    <t>7</t>
  </si>
  <si>
    <t>721171905</t>
  </si>
  <si>
    <t>Potrubí z PP vsazení odbočky do hrdla DN 110</t>
  </si>
  <si>
    <t>kus</t>
  </si>
  <si>
    <t>402076130</t>
  </si>
  <si>
    <t>8</t>
  </si>
  <si>
    <t>721174041</t>
  </si>
  <si>
    <t>Potrubí kanalizační z PP připojovací DN 32</t>
  </si>
  <si>
    <t>572266276</t>
  </si>
  <si>
    <t>9</t>
  </si>
  <si>
    <t>721194103</t>
  </si>
  <si>
    <t>Vyvedení a upevnění odpadních výpustek DN 32</t>
  </si>
  <si>
    <t>1643081619</t>
  </si>
  <si>
    <t>10</t>
  </si>
  <si>
    <t>998721101</t>
  </si>
  <si>
    <t>Přesun hmot tonážní pro vnitřní kanalizaci v objektech v do 6 m</t>
  </si>
  <si>
    <t>403684934</t>
  </si>
  <si>
    <t>722</t>
  </si>
  <si>
    <t>Zdravotechnika - vnitřní vodovod</t>
  </si>
  <si>
    <t>11</t>
  </si>
  <si>
    <t>722171933</t>
  </si>
  <si>
    <t>Potrubí plastové výměna trub nebo tvarovek D přes 20 do 25 mm</t>
  </si>
  <si>
    <t>-414647980</t>
  </si>
  <si>
    <t>722174003</t>
  </si>
  <si>
    <t>Potrubí vodovodní plastové PPR svar polyfúze PN 16 D 25x3,5 mm</t>
  </si>
  <si>
    <t>-1782265332</t>
  </si>
  <si>
    <t>13</t>
  </si>
  <si>
    <t>722182012</t>
  </si>
  <si>
    <t>Podpůrný žlab pro potrubí D 25</t>
  </si>
  <si>
    <t>-718894807</t>
  </si>
  <si>
    <t>14</t>
  </si>
  <si>
    <t>722190401</t>
  </si>
  <si>
    <t>Vyvedení a upevnění výpustku DN do 25</t>
  </si>
  <si>
    <t>1905489481</t>
  </si>
  <si>
    <t>15</t>
  </si>
  <si>
    <t>722190901</t>
  </si>
  <si>
    <t>Uzavření nebo otevření vodovodního potrubí při opravách</t>
  </si>
  <si>
    <t>84868075</t>
  </si>
  <si>
    <t>722232045</t>
  </si>
  <si>
    <t>Kohout kulový přímý G 1" PN 42 do 185°C vnitřní závit</t>
  </si>
  <si>
    <t>-723121453</t>
  </si>
  <si>
    <t>17</t>
  </si>
  <si>
    <t>998722101</t>
  </si>
  <si>
    <t>Přesun hmot tonážní pro vnitřní vodovod v objektech v do 6 m</t>
  </si>
  <si>
    <t>-1222679994</t>
  </si>
  <si>
    <t>723</t>
  </si>
  <si>
    <t>Zdravotechnika - vnitřní plynovod</t>
  </si>
  <si>
    <t>18</t>
  </si>
  <si>
    <t>723000002</t>
  </si>
  <si>
    <t>Revize plynového zařízení</t>
  </si>
  <si>
    <t>-474287763</t>
  </si>
  <si>
    <t>19</t>
  </si>
  <si>
    <t>723111203</t>
  </si>
  <si>
    <t>Potrubí ocelové závitové černé bezešvé svařované běžné DN 20</t>
  </si>
  <si>
    <t>1984007076</t>
  </si>
  <si>
    <t>20</t>
  </si>
  <si>
    <t>723111206</t>
  </si>
  <si>
    <t>Potrubí ocelové závitové černé bezešvé svařované běžné DN 40</t>
  </si>
  <si>
    <t>525997992</t>
  </si>
  <si>
    <t>723120805</t>
  </si>
  <si>
    <t>Demontáž potrubí ocelové závitové svařované DN od 25 do 50</t>
  </si>
  <si>
    <t>1563792854</t>
  </si>
  <si>
    <t>22</t>
  </si>
  <si>
    <t>723190901</t>
  </si>
  <si>
    <t>Uzavření,otevření plynovodního potrubí při opravě</t>
  </si>
  <si>
    <t>-1454796974</t>
  </si>
  <si>
    <t>23</t>
  </si>
  <si>
    <t>723190907</t>
  </si>
  <si>
    <t>Odvzdušnění nebo napuštění plynovodního potrubí</t>
  </si>
  <si>
    <t>-1807905352</t>
  </si>
  <si>
    <t>24</t>
  </si>
  <si>
    <t>723190909</t>
  </si>
  <si>
    <t>Zkouška těsnosti potrubí plynovodního</t>
  </si>
  <si>
    <t>-1049547319</t>
  </si>
  <si>
    <t>25</t>
  </si>
  <si>
    <t>723190916</t>
  </si>
  <si>
    <t>Navaření odbočky na potrubí plynovodní DN 40</t>
  </si>
  <si>
    <t>427686696</t>
  </si>
  <si>
    <t>26</t>
  </si>
  <si>
    <t>723231162</t>
  </si>
  <si>
    <t>Kohout kulový přímý G 1/2" PN 42 do 185°C plnoprůtokový vnitřní závit těžká řada</t>
  </si>
  <si>
    <t>-741969683</t>
  </si>
  <si>
    <t>27</t>
  </si>
  <si>
    <t>998723101</t>
  </si>
  <si>
    <t>Přesun hmot tonážní pro vnitřní plynovod v objektech v do 6 m</t>
  </si>
  <si>
    <t>-678189042</t>
  </si>
  <si>
    <t>731</t>
  </si>
  <si>
    <t>Ústřední vytápění - kotelny</t>
  </si>
  <si>
    <t>28</t>
  </si>
  <si>
    <t>731200826</t>
  </si>
  <si>
    <t>Demontáž kotle ocelového na plynná nebo kapalná paliva výkon přes 40 do 60 kW</t>
  </si>
  <si>
    <t>1929929295</t>
  </si>
  <si>
    <t>29</t>
  </si>
  <si>
    <t>731244004</t>
  </si>
  <si>
    <t>Kotel ocelový závěsný na plyn kondenzační o výkonu 2,65-24,9 kW pro vytápění</t>
  </si>
  <si>
    <t>1964088700</t>
  </si>
  <si>
    <t>30</t>
  </si>
  <si>
    <t>998731101</t>
  </si>
  <si>
    <t>Přesun hmot tonážní pro kotelny v objektech v do 6 m</t>
  </si>
  <si>
    <t>-1831949717</t>
  </si>
  <si>
    <t>31</t>
  </si>
  <si>
    <t>R. 01</t>
  </si>
  <si>
    <t>Typizovaný hydraulický rozdělovač s integrovaným anuloidem LINE 25 KD THERMSET LINE</t>
  </si>
  <si>
    <t>-230250317</t>
  </si>
  <si>
    <t>R. 02</t>
  </si>
  <si>
    <t>Úpravna vody Buva 150/EM- dodávka+montáž</t>
  </si>
  <si>
    <t>-1150678242</t>
  </si>
  <si>
    <t>33</t>
  </si>
  <si>
    <t>r. 03</t>
  </si>
  <si>
    <t>LIL trubka s hrdlem; 0,25m; DN80 /125</t>
  </si>
  <si>
    <t>704117515</t>
  </si>
  <si>
    <t>34</t>
  </si>
  <si>
    <t>R. 04</t>
  </si>
  <si>
    <t>LIL reviz. T-kus s měř. otv. a ZK reduk.; (na DN110/160), DN 80/125</t>
  </si>
  <si>
    <t>1973545040</t>
  </si>
  <si>
    <t>35</t>
  </si>
  <si>
    <t>R. 05</t>
  </si>
  <si>
    <t>LIL trubkový díl s 87° odbočkou 80/125 a ZK - 1m; DN110/160</t>
  </si>
  <si>
    <t>-1625352458</t>
  </si>
  <si>
    <t>36</t>
  </si>
  <si>
    <t>R. 06</t>
  </si>
  <si>
    <t>LIL revizní T-kus s odtokem; DN110/160</t>
  </si>
  <si>
    <t>-302494582</t>
  </si>
  <si>
    <t>37</t>
  </si>
  <si>
    <t>R. 07</t>
  </si>
  <si>
    <t>ZUB Sifon Zeus (pro přetlak) vývod 40mm</t>
  </si>
  <si>
    <t>-166074121</t>
  </si>
  <si>
    <t>38</t>
  </si>
  <si>
    <t>R. 08</t>
  </si>
  <si>
    <t>ZUB Hadice pro odvod kondenzátu 1bm</t>
  </si>
  <si>
    <t>1362658304</t>
  </si>
  <si>
    <t>39</t>
  </si>
  <si>
    <t>R. 09</t>
  </si>
  <si>
    <t>ZUB Silikonové mazivo 50g</t>
  </si>
  <si>
    <t>-775446338</t>
  </si>
  <si>
    <t>40</t>
  </si>
  <si>
    <t>R. 10</t>
  </si>
  <si>
    <t>LIL trubka s hrdlem; 0,5m; DN110/160</t>
  </si>
  <si>
    <t>1293644673</t>
  </si>
  <si>
    <t>41</t>
  </si>
  <si>
    <t>R. 11</t>
  </si>
  <si>
    <t>LIL revizní koleno 87°; DN110/160</t>
  </si>
  <si>
    <t>-83472300</t>
  </si>
  <si>
    <t>42</t>
  </si>
  <si>
    <t>R. 12</t>
  </si>
  <si>
    <t>LIL trubka s hrdlem; 1m; DN110/160</t>
  </si>
  <si>
    <t>-1713312427</t>
  </si>
  <si>
    <t>43</t>
  </si>
  <si>
    <t>R. 13</t>
  </si>
  <si>
    <t>LIL redukce excentrická DN125/180 na 110/160</t>
  </si>
  <si>
    <t>1302915614</t>
  </si>
  <si>
    <t>44</t>
  </si>
  <si>
    <t>R. 14</t>
  </si>
  <si>
    <t>ZUB Objímka M8/10; DN160</t>
  </si>
  <si>
    <t>1166387359</t>
  </si>
  <si>
    <t>45</t>
  </si>
  <si>
    <t>R. 15</t>
  </si>
  <si>
    <t>LAB krycí deska dvojdílná; DN125/180</t>
  </si>
  <si>
    <t>-843424051</t>
  </si>
  <si>
    <t>46</t>
  </si>
  <si>
    <t>R. 16</t>
  </si>
  <si>
    <t>LAB pateční koleno 87° s konzolou; DN125/180</t>
  </si>
  <si>
    <t>2105894929</t>
  </si>
  <si>
    <t>47</t>
  </si>
  <si>
    <t>R. 17</t>
  </si>
  <si>
    <t>LAB revizní T-kus; DN125/180</t>
  </si>
  <si>
    <t>-745102087</t>
  </si>
  <si>
    <t>48</t>
  </si>
  <si>
    <t>R. 18</t>
  </si>
  <si>
    <t>LAB trubka s hrdlem; 1m; DN125/180</t>
  </si>
  <si>
    <t>320985923</t>
  </si>
  <si>
    <t>49</t>
  </si>
  <si>
    <t>R. 19</t>
  </si>
  <si>
    <t>LAB koleno 45°; DN125/180</t>
  </si>
  <si>
    <t>1945141065</t>
  </si>
  <si>
    <t>50</t>
  </si>
  <si>
    <t>R. 20</t>
  </si>
  <si>
    <t>LAB vyústění s přisáváním; DN125/180</t>
  </si>
  <si>
    <t>-354537967</t>
  </si>
  <si>
    <t>51</t>
  </si>
  <si>
    <t>R. 21</t>
  </si>
  <si>
    <t>LAB hrdlo k zkrácení potrubí; DN125/180</t>
  </si>
  <si>
    <t>-923809211</t>
  </si>
  <si>
    <t>52</t>
  </si>
  <si>
    <t>R. 22</t>
  </si>
  <si>
    <t>LAB sponka pro zpevnění spoje; DN125/180</t>
  </si>
  <si>
    <t>157758506</t>
  </si>
  <si>
    <t>53</t>
  </si>
  <si>
    <t>R. 23</t>
  </si>
  <si>
    <t>LAB stěnová objímka nastavitelná (50-110mm); DN125/180</t>
  </si>
  <si>
    <t>-203813802</t>
  </si>
  <si>
    <t>54</t>
  </si>
  <si>
    <t>R. 24</t>
  </si>
  <si>
    <t>Montáž komínu a kouřovodu</t>
  </si>
  <si>
    <t>1190933621</t>
  </si>
  <si>
    <t>55</t>
  </si>
  <si>
    <t>R. 25</t>
  </si>
  <si>
    <t>Montáž, demontáž a pronájem lešení</t>
  </si>
  <si>
    <t>2141810050</t>
  </si>
  <si>
    <t>56</t>
  </si>
  <si>
    <t>R. 26</t>
  </si>
  <si>
    <t>TKR BOX regulátor kaskády</t>
  </si>
  <si>
    <t>1907767471</t>
  </si>
  <si>
    <t>57</t>
  </si>
  <si>
    <t>R. 27</t>
  </si>
  <si>
    <t>Rozvaděč regulace větví VPT</t>
  </si>
  <si>
    <t>1746367494</t>
  </si>
  <si>
    <t>58</t>
  </si>
  <si>
    <t>R. 28</t>
  </si>
  <si>
    <t xml:space="preserve"> Sonda NTC SO10031, 200cm (10K, ß=3435)</t>
  </si>
  <si>
    <t>-1566594433</t>
  </si>
  <si>
    <t>59</t>
  </si>
  <si>
    <t>R. 29</t>
  </si>
  <si>
    <t>Montáž regulace</t>
  </si>
  <si>
    <t>2143566467</t>
  </si>
  <si>
    <t>60</t>
  </si>
  <si>
    <t>R. 30</t>
  </si>
  <si>
    <t>Uvedení do provozu, seznámení s obsluhou</t>
  </si>
  <si>
    <t>2111450192</t>
  </si>
  <si>
    <t>61</t>
  </si>
  <si>
    <t>R. 31</t>
  </si>
  <si>
    <t>Napustění a odvzdušnění systému</t>
  </si>
  <si>
    <t>-617475259</t>
  </si>
  <si>
    <t>62</t>
  </si>
  <si>
    <t>R. 32</t>
  </si>
  <si>
    <t>Topná zkouška</t>
  </si>
  <si>
    <t>-1362056115</t>
  </si>
  <si>
    <t>63</t>
  </si>
  <si>
    <t>R. 33</t>
  </si>
  <si>
    <t>Stavební přípomoce- zazdění stávajích prostupů po odkouření a zhotovení nového prostupu</t>
  </si>
  <si>
    <t>-1615210373</t>
  </si>
  <si>
    <t>732</t>
  </si>
  <si>
    <t>Ústřední vytápění - strojovny</t>
  </si>
  <si>
    <t>64</t>
  </si>
  <si>
    <t>732331621</t>
  </si>
  <si>
    <t>Nádoba tlaková expanzní pro topnou a chladicí soustavu s membránou závitové připojení PN 0,6 o objemu 200 l</t>
  </si>
  <si>
    <t>-1973486139</t>
  </si>
  <si>
    <t>65</t>
  </si>
  <si>
    <t>732331778</t>
  </si>
  <si>
    <t>Příslušenství k expanzním nádobám bezpečnostní uzávěr G 1 k měření tlaku</t>
  </si>
  <si>
    <t>813368032</t>
  </si>
  <si>
    <t>66</t>
  </si>
  <si>
    <t>732421444.GRS</t>
  </si>
  <si>
    <t>Čerpadlo teplovodní mokroběžné závitové oběhové Yonos MAXO 30/0,5-7 PN10</t>
  </si>
  <si>
    <t>-1080849733</t>
  </si>
  <si>
    <t>67</t>
  </si>
  <si>
    <t>998732101</t>
  </si>
  <si>
    <t>Přesun hmot tonážní pro strojovny v objektech v do 6 m</t>
  </si>
  <si>
    <t>-1704906160</t>
  </si>
  <si>
    <t>733</t>
  </si>
  <si>
    <t>Ústřední vytápění - rozvodné potrubí</t>
  </si>
  <si>
    <t>68</t>
  </si>
  <si>
    <t>733110808</t>
  </si>
  <si>
    <t>Demontáž potrubí ocelového závitového DN přes 32 do 50</t>
  </si>
  <si>
    <t>-1959391323</t>
  </si>
  <si>
    <t>69</t>
  </si>
  <si>
    <t>733223108</t>
  </si>
  <si>
    <t>Potrubí měděné tvrdé spojované měkkým pájením D 54x2 mm</t>
  </si>
  <si>
    <t>1008395896</t>
  </si>
  <si>
    <t>70</t>
  </si>
  <si>
    <t>733224208</t>
  </si>
  <si>
    <t>Příplatek k potrubí měděnému za potrubí vedené v kotelnách nebo strojovnách D 54x2 mm</t>
  </si>
  <si>
    <t>-2053142575</t>
  </si>
  <si>
    <t>71</t>
  </si>
  <si>
    <t>733224224</t>
  </si>
  <si>
    <t>Příplatek k potrubí měděnému za zhotovení přípojky z trubek měděných D 22x1 mm</t>
  </si>
  <si>
    <t>-632005996</t>
  </si>
  <si>
    <t>72</t>
  </si>
  <si>
    <t>733291101</t>
  </si>
  <si>
    <t>Zkouška těsnosti potrubí měděné D do 35x1,5</t>
  </si>
  <si>
    <t>-527405160</t>
  </si>
  <si>
    <t>73</t>
  </si>
  <si>
    <t>998733101</t>
  </si>
  <si>
    <t>Přesun hmot tonážní pro rozvody potrubí v objektech v do 6 m</t>
  </si>
  <si>
    <t>831058682</t>
  </si>
  <si>
    <t>734</t>
  </si>
  <si>
    <t>Ústřední vytápění - armatury</t>
  </si>
  <si>
    <t>74</t>
  </si>
  <si>
    <t>734211126</t>
  </si>
  <si>
    <t>Ventil závitový odvzdušňovací G 3/8 PN 14 do 120°C automatický se zpětnou klapkou otopných těles</t>
  </si>
  <si>
    <t>204809124</t>
  </si>
  <si>
    <t>75</t>
  </si>
  <si>
    <t>734251213</t>
  </si>
  <si>
    <t>Ventil závitový pojistný rohový G 1 provozní tlak od 2,5 do 6 barů</t>
  </si>
  <si>
    <t>1832662291</t>
  </si>
  <si>
    <t>76</t>
  </si>
  <si>
    <t>734291123</t>
  </si>
  <si>
    <t>Kohout plnící a vypouštěcí G 1/2 PN 10 do 90°C závitový</t>
  </si>
  <si>
    <t>-757338617</t>
  </si>
  <si>
    <t>77</t>
  </si>
  <si>
    <t>734291273</t>
  </si>
  <si>
    <t>Filtr závitový pro topné a chladicí systémy přímý G 3/4 PN 30 do 110°C s vnitřními závity a integrovaným magnetem</t>
  </si>
  <si>
    <t>1075853963</t>
  </si>
  <si>
    <t>78</t>
  </si>
  <si>
    <t>734291274-TH</t>
  </si>
  <si>
    <t>Sepárot nečistot s magnetem a filtrem</t>
  </si>
  <si>
    <t>-213768245</t>
  </si>
  <si>
    <t>79</t>
  </si>
  <si>
    <t>734292714</t>
  </si>
  <si>
    <t>Kohout kulový přímý G 3/4 PN 42 do 185°C vnitřní závit</t>
  </si>
  <si>
    <t>628781798</t>
  </si>
  <si>
    <t>80</t>
  </si>
  <si>
    <t>998734101</t>
  </si>
  <si>
    <t>Přesun hmot tonážní pro armatury v objektech v do 6 m</t>
  </si>
  <si>
    <t>-297506831</t>
  </si>
  <si>
    <t>81</t>
  </si>
  <si>
    <t>R. 55</t>
  </si>
  <si>
    <t>Ostatní drobné armatury a fitinky</t>
  </si>
  <si>
    <t>-798812884</t>
  </si>
  <si>
    <t>783</t>
  </si>
  <si>
    <t>Dokončovací práce - nátěry</t>
  </si>
  <si>
    <t>82</t>
  </si>
  <si>
    <t>783614551</t>
  </si>
  <si>
    <t>Základní jednonásobný syntetický nátěr potrubí DN do 50 mm</t>
  </si>
  <si>
    <t>1129809268</t>
  </si>
  <si>
    <t>83</t>
  </si>
  <si>
    <t>783614561</t>
  </si>
  <si>
    <t>Základní jednonásobný syntetický nátěr potrubí přes DN 50 do DN 100 mm</t>
  </si>
  <si>
    <t>-317189828</t>
  </si>
  <si>
    <t>84</t>
  </si>
  <si>
    <t>783615551</t>
  </si>
  <si>
    <t>Mezinátěr jednonásobný syntetický nátěr potrubí DN do 50 mm</t>
  </si>
  <si>
    <t>-715675237</t>
  </si>
  <si>
    <t>85</t>
  </si>
  <si>
    <t>783617601</t>
  </si>
  <si>
    <t>Krycí jednonásobný syntetický nátěr potrubí DN do 50 mm</t>
  </si>
  <si>
    <t>-1056466718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</si>
</sst>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22" xfId="0" applyFont="1" applyBorder="1" applyAlignment="1">
      <alignment horizontal="center" vertical="center"/>
    </xf>
    <xf numFmtId="49" fontId="30" fillId="0" borderId="22" xfId="0" applyNumberFormat="1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center" vertical="center" wrapText="1"/>
    </xf>
    <xf numFmtId="167" fontId="30" fillId="0" borderId="22" xfId="0" applyNumberFormat="1" applyFont="1" applyBorder="1" applyAlignment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57" t="s">
        <v>14</v>
      </c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R5" s="16"/>
      <c r="BE5" s="154" t="s">
        <v>15</v>
      </c>
      <c r="BS5" s="13" t="s">
        <v>6</v>
      </c>
    </row>
    <row r="6" spans="1:74" ht="36.9" customHeight="1">
      <c r="B6" s="16"/>
      <c r="D6" s="22" t="s">
        <v>16</v>
      </c>
      <c r="K6" s="159" t="s">
        <v>17</v>
      </c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R6" s="16"/>
      <c r="BE6" s="155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55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55"/>
      <c r="BS8" s="13" t="s">
        <v>6</v>
      </c>
    </row>
    <row r="9" spans="1:74" ht="14.4" customHeight="1">
      <c r="B9" s="16"/>
      <c r="AR9" s="16"/>
      <c r="BE9" s="155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55"/>
      <c r="BS10" s="13" t="s">
        <v>6</v>
      </c>
    </row>
    <row r="11" spans="1:74" ht="18.45" customHeight="1">
      <c r="B11" s="16"/>
      <c r="E11" s="21" t="s">
        <v>26</v>
      </c>
      <c r="AK11" s="23" t="s">
        <v>27</v>
      </c>
      <c r="AN11" s="21" t="s">
        <v>1</v>
      </c>
      <c r="AR11" s="16"/>
      <c r="BE11" s="155"/>
      <c r="BS11" s="13" t="s">
        <v>6</v>
      </c>
    </row>
    <row r="12" spans="1:74" ht="6.9" customHeight="1">
      <c r="B12" s="16"/>
      <c r="AR12" s="16"/>
      <c r="BE12" s="155"/>
      <c r="BS12" s="13" t="s">
        <v>6</v>
      </c>
    </row>
    <row r="13" spans="1:74" ht="12" customHeight="1">
      <c r="B13" s="16"/>
      <c r="D13" s="23" t="s">
        <v>28</v>
      </c>
      <c r="AK13" s="23" t="s">
        <v>25</v>
      </c>
      <c r="AN13" s="25" t="s">
        <v>29</v>
      </c>
      <c r="AR13" s="16"/>
      <c r="BE13" s="155"/>
      <c r="BS13" s="13" t="s">
        <v>6</v>
      </c>
    </row>
    <row r="14" spans="1:74" ht="13.2">
      <c r="B14" s="16"/>
      <c r="E14" s="160" t="s">
        <v>29</v>
      </c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23" t="s">
        <v>27</v>
      </c>
      <c r="AN14" s="25" t="s">
        <v>29</v>
      </c>
      <c r="AR14" s="16"/>
      <c r="BE14" s="155"/>
      <c r="BS14" s="13" t="s">
        <v>6</v>
      </c>
    </row>
    <row r="15" spans="1:74" ht="6.9" customHeight="1">
      <c r="B15" s="16"/>
      <c r="AR15" s="16"/>
      <c r="BE15" s="155"/>
      <c r="BS15" s="13" t="s">
        <v>4</v>
      </c>
    </row>
    <row r="16" spans="1:74" ht="12" customHeight="1">
      <c r="B16" s="16"/>
      <c r="D16" s="23" t="s">
        <v>30</v>
      </c>
      <c r="AK16" s="23" t="s">
        <v>25</v>
      </c>
      <c r="AN16" s="21" t="s">
        <v>31</v>
      </c>
      <c r="AR16" s="16"/>
      <c r="BE16" s="155"/>
      <c r="BS16" s="13" t="s">
        <v>4</v>
      </c>
    </row>
    <row r="17" spans="2:71" ht="18.45" customHeight="1">
      <c r="B17" s="16"/>
      <c r="E17" s="21" t="s">
        <v>32</v>
      </c>
      <c r="AK17" s="23" t="s">
        <v>27</v>
      </c>
      <c r="AN17" s="21" t="s">
        <v>33</v>
      </c>
      <c r="AR17" s="16"/>
      <c r="BE17" s="155"/>
      <c r="BS17" s="13" t="s">
        <v>34</v>
      </c>
    </row>
    <row r="18" spans="2:71" ht="6.9" customHeight="1">
      <c r="B18" s="16"/>
      <c r="AR18" s="16"/>
      <c r="BE18" s="155"/>
      <c r="BS18" s="13" t="s">
        <v>6</v>
      </c>
    </row>
    <row r="19" spans="2:71" ht="12" customHeight="1">
      <c r="B19" s="16"/>
      <c r="D19" s="23" t="s">
        <v>35</v>
      </c>
      <c r="AK19" s="23" t="s">
        <v>25</v>
      </c>
      <c r="AN19" s="21" t="s">
        <v>1</v>
      </c>
      <c r="AR19" s="16"/>
      <c r="BE19" s="155"/>
      <c r="BS19" s="13" t="s">
        <v>6</v>
      </c>
    </row>
    <row r="20" spans="2:71" ht="18.45" customHeight="1">
      <c r="B20" s="16"/>
      <c r="E20" s="21" t="s">
        <v>36</v>
      </c>
      <c r="AK20" s="23" t="s">
        <v>27</v>
      </c>
      <c r="AN20" s="21" t="s">
        <v>1</v>
      </c>
      <c r="AR20" s="16"/>
      <c r="BE20" s="155"/>
      <c r="BS20" s="13" t="s">
        <v>34</v>
      </c>
    </row>
    <row r="21" spans="2:71" ht="6.9" customHeight="1">
      <c r="B21" s="16"/>
      <c r="AR21" s="16"/>
      <c r="BE21" s="155"/>
    </row>
    <row r="22" spans="2:71" ht="12" customHeight="1">
      <c r="B22" s="16"/>
      <c r="D22" s="23" t="s">
        <v>37</v>
      </c>
      <c r="AR22" s="16"/>
      <c r="BE22" s="155"/>
    </row>
    <row r="23" spans="2:71" ht="16.5" customHeight="1">
      <c r="B23" s="16"/>
      <c r="E23" s="162" t="s">
        <v>1</v>
      </c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R23" s="16"/>
      <c r="BE23" s="155"/>
    </row>
    <row r="24" spans="2:71" ht="6.9" customHeight="1">
      <c r="B24" s="16"/>
      <c r="AR24" s="16"/>
      <c r="BE24" s="155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55"/>
    </row>
    <row r="26" spans="2:71" s="1" customFormat="1" ht="25.95" customHeight="1">
      <c r="B26" s="28"/>
      <c r="D26" s="29" t="s">
        <v>38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63">
        <f>ROUND(AG94,2)</f>
        <v>0</v>
      </c>
      <c r="AL26" s="164"/>
      <c r="AM26" s="164"/>
      <c r="AN26" s="164"/>
      <c r="AO26" s="164"/>
      <c r="AR26" s="28"/>
      <c r="BE26" s="155"/>
    </row>
    <row r="27" spans="2:71" s="1" customFormat="1" ht="6.9" customHeight="1">
      <c r="B27" s="28"/>
      <c r="AR27" s="28"/>
      <c r="BE27" s="155"/>
    </row>
    <row r="28" spans="2:71" s="1" customFormat="1" ht="13.2">
      <c r="B28" s="28"/>
      <c r="L28" s="165" t="s">
        <v>39</v>
      </c>
      <c r="M28" s="165"/>
      <c r="N28" s="165"/>
      <c r="O28" s="165"/>
      <c r="P28" s="165"/>
      <c r="W28" s="165" t="s">
        <v>40</v>
      </c>
      <c r="X28" s="165"/>
      <c r="Y28" s="165"/>
      <c r="Z28" s="165"/>
      <c r="AA28" s="165"/>
      <c r="AB28" s="165"/>
      <c r="AC28" s="165"/>
      <c r="AD28" s="165"/>
      <c r="AE28" s="165"/>
      <c r="AK28" s="165" t="s">
        <v>41</v>
      </c>
      <c r="AL28" s="165"/>
      <c r="AM28" s="165"/>
      <c r="AN28" s="165"/>
      <c r="AO28" s="165"/>
      <c r="AR28" s="28"/>
      <c r="BE28" s="155"/>
    </row>
    <row r="29" spans="2:71" s="2" customFormat="1" ht="14.4" customHeight="1">
      <c r="B29" s="32"/>
      <c r="D29" s="23" t="s">
        <v>42</v>
      </c>
      <c r="F29" s="23" t="s">
        <v>43</v>
      </c>
      <c r="L29" s="168">
        <v>0.21</v>
      </c>
      <c r="M29" s="167"/>
      <c r="N29" s="167"/>
      <c r="O29" s="167"/>
      <c r="P29" s="167"/>
      <c r="W29" s="166">
        <f>ROUND(AZ94, 2)</f>
        <v>0</v>
      </c>
      <c r="X29" s="167"/>
      <c r="Y29" s="167"/>
      <c r="Z29" s="167"/>
      <c r="AA29" s="167"/>
      <c r="AB29" s="167"/>
      <c r="AC29" s="167"/>
      <c r="AD29" s="167"/>
      <c r="AE29" s="167"/>
      <c r="AK29" s="166">
        <f>ROUND(AV94, 2)</f>
        <v>0</v>
      </c>
      <c r="AL29" s="167"/>
      <c r="AM29" s="167"/>
      <c r="AN29" s="167"/>
      <c r="AO29" s="167"/>
      <c r="AR29" s="32"/>
      <c r="BE29" s="156"/>
    </row>
    <row r="30" spans="2:71" s="2" customFormat="1" ht="14.4" customHeight="1">
      <c r="B30" s="32"/>
      <c r="F30" s="23" t="s">
        <v>44</v>
      </c>
      <c r="L30" s="168">
        <v>0.12</v>
      </c>
      <c r="M30" s="167"/>
      <c r="N30" s="167"/>
      <c r="O30" s="167"/>
      <c r="P30" s="167"/>
      <c r="W30" s="166">
        <f>ROUND(BA94, 2)</f>
        <v>0</v>
      </c>
      <c r="X30" s="167"/>
      <c r="Y30" s="167"/>
      <c r="Z30" s="167"/>
      <c r="AA30" s="167"/>
      <c r="AB30" s="167"/>
      <c r="AC30" s="167"/>
      <c r="AD30" s="167"/>
      <c r="AE30" s="167"/>
      <c r="AK30" s="166">
        <f>ROUND(AW94, 2)</f>
        <v>0</v>
      </c>
      <c r="AL30" s="167"/>
      <c r="AM30" s="167"/>
      <c r="AN30" s="167"/>
      <c r="AO30" s="167"/>
      <c r="AR30" s="32"/>
      <c r="BE30" s="156"/>
    </row>
    <row r="31" spans="2:71" s="2" customFormat="1" ht="14.4" hidden="1" customHeight="1">
      <c r="B31" s="32"/>
      <c r="F31" s="23" t="s">
        <v>45</v>
      </c>
      <c r="L31" s="168">
        <v>0.21</v>
      </c>
      <c r="M31" s="167"/>
      <c r="N31" s="167"/>
      <c r="O31" s="167"/>
      <c r="P31" s="167"/>
      <c r="W31" s="166">
        <f>ROUND(BB94, 2)</f>
        <v>0</v>
      </c>
      <c r="X31" s="167"/>
      <c r="Y31" s="167"/>
      <c r="Z31" s="167"/>
      <c r="AA31" s="167"/>
      <c r="AB31" s="167"/>
      <c r="AC31" s="167"/>
      <c r="AD31" s="167"/>
      <c r="AE31" s="167"/>
      <c r="AK31" s="166">
        <v>0</v>
      </c>
      <c r="AL31" s="167"/>
      <c r="AM31" s="167"/>
      <c r="AN31" s="167"/>
      <c r="AO31" s="167"/>
      <c r="AR31" s="32"/>
      <c r="BE31" s="156"/>
    </row>
    <row r="32" spans="2:71" s="2" customFormat="1" ht="14.4" hidden="1" customHeight="1">
      <c r="B32" s="32"/>
      <c r="F32" s="23" t="s">
        <v>46</v>
      </c>
      <c r="L32" s="168">
        <v>0.12</v>
      </c>
      <c r="M32" s="167"/>
      <c r="N32" s="167"/>
      <c r="O32" s="167"/>
      <c r="P32" s="167"/>
      <c r="W32" s="166">
        <f>ROUND(BC94, 2)</f>
        <v>0</v>
      </c>
      <c r="X32" s="167"/>
      <c r="Y32" s="167"/>
      <c r="Z32" s="167"/>
      <c r="AA32" s="167"/>
      <c r="AB32" s="167"/>
      <c r="AC32" s="167"/>
      <c r="AD32" s="167"/>
      <c r="AE32" s="167"/>
      <c r="AK32" s="166">
        <v>0</v>
      </c>
      <c r="AL32" s="167"/>
      <c r="AM32" s="167"/>
      <c r="AN32" s="167"/>
      <c r="AO32" s="167"/>
      <c r="AR32" s="32"/>
      <c r="BE32" s="156"/>
    </row>
    <row r="33" spans="2:57" s="2" customFormat="1" ht="14.4" hidden="1" customHeight="1">
      <c r="B33" s="32"/>
      <c r="F33" s="23" t="s">
        <v>47</v>
      </c>
      <c r="L33" s="168">
        <v>0</v>
      </c>
      <c r="M33" s="167"/>
      <c r="N33" s="167"/>
      <c r="O33" s="167"/>
      <c r="P33" s="167"/>
      <c r="W33" s="166">
        <f>ROUND(BD94, 2)</f>
        <v>0</v>
      </c>
      <c r="X33" s="167"/>
      <c r="Y33" s="167"/>
      <c r="Z33" s="167"/>
      <c r="AA33" s="167"/>
      <c r="AB33" s="167"/>
      <c r="AC33" s="167"/>
      <c r="AD33" s="167"/>
      <c r="AE33" s="167"/>
      <c r="AK33" s="166">
        <v>0</v>
      </c>
      <c r="AL33" s="167"/>
      <c r="AM33" s="167"/>
      <c r="AN33" s="167"/>
      <c r="AO33" s="167"/>
      <c r="AR33" s="32"/>
      <c r="BE33" s="156"/>
    </row>
    <row r="34" spans="2:57" s="1" customFormat="1" ht="6.9" customHeight="1">
      <c r="B34" s="28"/>
      <c r="AR34" s="28"/>
      <c r="BE34" s="155"/>
    </row>
    <row r="35" spans="2:57" s="1" customFormat="1" ht="25.95" customHeight="1">
      <c r="B35" s="28"/>
      <c r="C35" s="33"/>
      <c r="D35" s="34" t="s">
        <v>48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49</v>
      </c>
      <c r="U35" s="35"/>
      <c r="V35" s="35"/>
      <c r="W35" s="35"/>
      <c r="X35" s="169" t="s">
        <v>50</v>
      </c>
      <c r="Y35" s="170"/>
      <c r="Z35" s="170"/>
      <c r="AA35" s="170"/>
      <c r="AB35" s="170"/>
      <c r="AC35" s="35"/>
      <c r="AD35" s="35"/>
      <c r="AE35" s="35"/>
      <c r="AF35" s="35"/>
      <c r="AG35" s="35"/>
      <c r="AH35" s="35"/>
      <c r="AI35" s="35"/>
      <c r="AJ35" s="35"/>
      <c r="AK35" s="171">
        <f>SUM(AK26:AK33)</f>
        <v>0</v>
      </c>
      <c r="AL35" s="170"/>
      <c r="AM35" s="170"/>
      <c r="AN35" s="170"/>
      <c r="AO35" s="172"/>
      <c r="AP35" s="33"/>
      <c r="AQ35" s="33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37" t="s">
        <v>51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52</v>
      </c>
      <c r="AI49" s="38"/>
      <c r="AJ49" s="38"/>
      <c r="AK49" s="38"/>
      <c r="AL49" s="38"/>
      <c r="AM49" s="38"/>
      <c r="AN49" s="38"/>
      <c r="AO49" s="38"/>
      <c r="AR49" s="28"/>
    </row>
    <row r="50" spans="2:44" ht="10.199999999999999">
      <c r="B50" s="16"/>
      <c r="AR50" s="16"/>
    </row>
    <row r="51" spans="2:44" ht="10.199999999999999">
      <c r="B51" s="16"/>
      <c r="AR51" s="16"/>
    </row>
    <row r="52" spans="2:44" ht="10.199999999999999">
      <c r="B52" s="16"/>
      <c r="AR52" s="16"/>
    </row>
    <row r="53" spans="2:44" ht="10.199999999999999">
      <c r="B53" s="16"/>
      <c r="AR53" s="16"/>
    </row>
    <row r="54" spans="2:44" ht="10.199999999999999">
      <c r="B54" s="16"/>
      <c r="AR54" s="16"/>
    </row>
    <row r="55" spans="2:44" ht="10.199999999999999">
      <c r="B55" s="16"/>
      <c r="AR55" s="16"/>
    </row>
    <row r="56" spans="2:44" ht="10.199999999999999">
      <c r="B56" s="16"/>
      <c r="AR56" s="16"/>
    </row>
    <row r="57" spans="2:44" ht="10.199999999999999">
      <c r="B57" s="16"/>
      <c r="AR57" s="16"/>
    </row>
    <row r="58" spans="2:44" ht="10.199999999999999">
      <c r="B58" s="16"/>
      <c r="AR58" s="16"/>
    </row>
    <row r="59" spans="2:44" ht="10.199999999999999">
      <c r="B59" s="16"/>
      <c r="AR59" s="16"/>
    </row>
    <row r="60" spans="2:44" s="1" customFormat="1" ht="13.2">
      <c r="B60" s="28"/>
      <c r="D60" s="39" t="s">
        <v>53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54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53</v>
      </c>
      <c r="AI60" s="30"/>
      <c r="AJ60" s="30"/>
      <c r="AK60" s="30"/>
      <c r="AL60" s="30"/>
      <c r="AM60" s="39" t="s">
        <v>54</v>
      </c>
      <c r="AN60" s="30"/>
      <c r="AO60" s="30"/>
      <c r="AR60" s="28"/>
    </row>
    <row r="61" spans="2:44" ht="10.199999999999999">
      <c r="B61" s="16"/>
      <c r="AR61" s="16"/>
    </row>
    <row r="62" spans="2:44" ht="10.199999999999999">
      <c r="B62" s="16"/>
      <c r="AR62" s="16"/>
    </row>
    <row r="63" spans="2:44" ht="10.199999999999999">
      <c r="B63" s="16"/>
      <c r="AR63" s="16"/>
    </row>
    <row r="64" spans="2:44" s="1" customFormat="1" ht="13.2">
      <c r="B64" s="28"/>
      <c r="D64" s="37" t="s">
        <v>55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56</v>
      </c>
      <c r="AI64" s="38"/>
      <c r="AJ64" s="38"/>
      <c r="AK64" s="38"/>
      <c r="AL64" s="38"/>
      <c r="AM64" s="38"/>
      <c r="AN64" s="38"/>
      <c r="AO64" s="38"/>
      <c r="AR64" s="28"/>
    </row>
    <row r="65" spans="2:44" ht="10.199999999999999">
      <c r="B65" s="16"/>
      <c r="AR65" s="16"/>
    </row>
    <row r="66" spans="2:44" ht="10.199999999999999">
      <c r="B66" s="16"/>
      <c r="AR66" s="16"/>
    </row>
    <row r="67" spans="2:44" ht="10.199999999999999">
      <c r="B67" s="16"/>
      <c r="AR67" s="16"/>
    </row>
    <row r="68" spans="2:44" ht="10.199999999999999">
      <c r="B68" s="16"/>
      <c r="AR68" s="16"/>
    </row>
    <row r="69" spans="2:44" ht="10.199999999999999">
      <c r="B69" s="16"/>
      <c r="AR69" s="16"/>
    </row>
    <row r="70" spans="2:44" ht="10.199999999999999">
      <c r="B70" s="16"/>
      <c r="AR70" s="16"/>
    </row>
    <row r="71" spans="2:44" ht="10.199999999999999">
      <c r="B71" s="16"/>
      <c r="AR71" s="16"/>
    </row>
    <row r="72" spans="2:44" ht="10.199999999999999">
      <c r="B72" s="16"/>
      <c r="AR72" s="16"/>
    </row>
    <row r="73" spans="2:44" ht="10.199999999999999">
      <c r="B73" s="16"/>
      <c r="AR73" s="16"/>
    </row>
    <row r="74" spans="2:44" ht="10.199999999999999">
      <c r="B74" s="16"/>
      <c r="AR74" s="16"/>
    </row>
    <row r="75" spans="2:44" s="1" customFormat="1" ht="13.2">
      <c r="B75" s="28"/>
      <c r="D75" s="39" t="s">
        <v>53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54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53</v>
      </c>
      <c r="AI75" s="30"/>
      <c r="AJ75" s="30"/>
      <c r="AK75" s="30"/>
      <c r="AL75" s="30"/>
      <c r="AM75" s="39" t="s">
        <v>54</v>
      </c>
      <c r="AN75" s="30"/>
      <c r="AO75" s="30"/>
      <c r="AR75" s="28"/>
    </row>
    <row r="76" spans="2:44" s="1" customFormat="1" ht="10.199999999999999">
      <c r="B76" s="28"/>
      <c r="AR76" s="28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0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0" s="1" customFormat="1" ht="24.9" customHeight="1">
      <c r="B82" s="28"/>
      <c r="C82" s="17" t="s">
        <v>57</v>
      </c>
      <c r="AR82" s="28"/>
    </row>
    <row r="83" spans="1:90" s="1" customFormat="1" ht="6.9" customHeight="1">
      <c r="B83" s="28"/>
      <c r="AR83" s="28"/>
    </row>
    <row r="84" spans="1:90" s="3" customFormat="1" ht="12" customHeight="1">
      <c r="B84" s="44"/>
      <c r="C84" s="23" t="s">
        <v>13</v>
      </c>
      <c r="L84" s="3" t="str">
        <f>K5</f>
        <v>25/IB01</v>
      </c>
      <c r="AR84" s="44"/>
    </row>
    <row r="85" spans="1:90" s="4" customFormat="1" ht="36.9" customHeight="1">
      <c r="B85" s="45"/>
      <c r="C85" s="46" t="s">
        <v>16</v>
      </c>
      <c r="L85" s="173" t="str">
        <f>K6</f>
        <v>Výměna zdroje tepla, ZŠ Sudoměřice</v>
      </c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R85" s="45"/>
    </row>
    <row r="86" spans="1:90" s="1" customFormat="1" ht="6.9" customHeight="1">
      <c r="B86" s="28"/>
      <c r="AR86" s="28"/>
    </row>
    <row r="87" spans="1:90" s="1" customFormat="1" ht="12" customHeight="1">
      <c r="B87" s="28"/>
      <c r="C87" s="23" t="s">
        <v>20</v>
      </c>
      <c r="L87" s="47" t="str">
        <f>IF(K8="","",K8)</f>
        <v xml:space="preserve">Sudoměřice </v>
      </c>
      <c r="AI87" s="23" t="s">
        <v>22</v>
      </c>
      <c r="AM87" s="175" t="str">
        <f>IF(AN8= "","",AN8)</f>
        <v>17. 6. 2025</v>
      </c>
      <c r="AN87" s="175"/>
      <c r="AR87" s="28"/>
    </row>
    <row r="88" spans="1:90" s="1" customFormat="1" ht="6.9" customHeight="1">
      <c r="B88" s="28"/>
      <c r="AR88" s="28"/>
    </row>
    <row r="89" spans="1:90" s="1" customFormat="1" ht="15.15" customHeight="1">
      <c r="B89" s="28"/>
      <c r="C89" s="23" t="s">
        <v>24</v>
      </c>
      <c r="L89" s="3" t="str">
        <f>IF(E11= "","",E11)</f>
        <v xml:space="preserve"> </v>
      </c>
      <c r="AI89" s="23" t="s">
        <v>30</v>
      </c>
      <c r="AM89" s="176" t="str">
        <f>IF(E17="","",E17)</f>
        <v>IPOKa, s.r.o.</v>
      </c>
      <c r="AN89" s="177"/>
      <c r="AO89" s="177"/>
      <c r="AP89" s="177"/>
      <c r="AR89" s="28"/>
      <c r="AS89" s="178" t="s">
        <v>58</v>
      </c>
      <c r="AT89" s="179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0" s="1" customFormat="1" ht="15.15" customHeight="1">
      <c r="B90" s="28"/>
      <c r="C90" s="23" t="s">
        <v>28</v>
      </c>
      <c r="L90" s="3" t="str">
        <f>IF(E14= "Vyplň údaj","",E14)</f>
        <v/>
      </c>
      <c r="AI90" s="23" t="s">
        <v>35</v>
      </c>
      <c r="AM90" s="176" t="str">
        <f>IF(E20="","",E20)</f>
        <v>Ladislav Balek</v>
      </c>
      <c r="AN90" s="177"/>
      <c r="AO90" s="177"/>
      <c r="AP90" s="177"/>
      <c r="AR90" s="28"/>
      <c r="AS90" s="180"/>
      <c r="AT90" s="181"/>
      <c r="BD90" s="52"/>
    </row>
    <row r="91" spans="1:90" s="1" customFormat="1" ht="10.8" customHeight="1">
      <c r="B91" s="28"/>
      <c r="AR91" s="28"/>
      <c r="AS91" s="180"/>
      <c r="AT91" s="181"/>
      <c r="BD91" s="52"/>
    </row>
    <row r="92" spans="1:90" s="1" customFormat="1" ht="29.25" customHeight="1">
      <c r="B92" s="28"/>
      <c r="C92" s="182" t="s">
        <v>59</v>
      </c>
      <c r="D92" s="183"/>
      <c r="E92" s="183"/>
      <c r="F92" s="183"/>
      <c r="G92" s="183"/>
      <c r="H92" s="53"/>
      <c r="I92" s="184" t="s">
        <v>60</v>
      </c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5" t="s">
        <v>61</v>
      </c>
      <c r="AH92" s="183"/>
      <c r="AI92" s="183"/>
      <c r="AJ92" s="183"/>
      <c r="AK92" s="183"/>
      <c r="AL92" s="183"/>
      <c r="AM92" s="183"/>
      <c r="AN92" s="184" t="s">
        <v>62</v>
      </c>
      <c r="AO92" s="183"/>
      <c r="AP92" s="186"/>
      <c r="AQ92" s="54" t="s">
        <v>63</v>
      </c>
      <c r="AR92" s="28"/>
      <c r="AS92" s="55" t="s">
        <v>64</v>
      </c>
      <c r="AT92" s="56" t="s">
        <v>65</v>
      </c>
      <c r="AU92" s="56" t="s">
        <v>66</v>
      </c>
      <c r="AV92" s="56" t="s">
        <v>67</v>
      </c>
      <c r="AW92" s="56" t="s">
        <v>68</v>
      </c>
      <c r="AX92" s="56" t="s">
        <v>69</v>
      </c>
      <c r="AY92" s="56" t="s">
        <v>70</v>
      </c>
      <c r="AZ92" s="56" t="s">
        <v>71</v>
      </c>
      <c r="BA92" s="56" t="s">
        <v>72</v>
      </c>
      <c r="BB92" s="56" t="s">
        <v>73</v>
      </c>
      <c r="BC92" s="56" t="s">
        <v>74</v>
      </c>
      <c r="BD92" s="57" t="s">
        <v>75</v>
      </c>
    </row>
    <row r="93" spans="1:90" s="1" customFormat="1" ht="10.8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0" s="5" customFormat="1" ht="32.4" customHeight="1">
      <c r="B94" s="59"/>
      <c r="C94" s="60" t="s">
        <v>76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0">
        <f>ROUND(AG95,2)</f>
        <v>0</v>
      </c>
      <c r="AH94" s="190"/>
      <c r="AI94" s="190"/>
      <c r="AJ94" s="190"/>
      <c r="AK94" s="190"/>
      <c r="AL94" s="190"/>
      <c r="AM94" s="190"/>
      <c r="AN94" s="191">
        <f>SUM(AG94,AT94)</f>
        <v>0</v>
      </c>
      <c r="AO94" s="191"/>
      <c r="AP94" s="191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77</v>
      </c>
      <c r="BT94" s="68" t="s">
        <v>78</v>
      </c>
      <c r="BV94" s="68" t="s">
        <v>79</v>
      </c>
      <c r="BW94" s="68" t="s">
        <v>5</v>
      </c>
      <c r="BX94" s="68" t="s">
        <v>80</v>
      </c>
      <c r="CL94" s="68" t="s">
        <v>1</v>
      </c>
    </row>
    <row r="95" spans="1:90" s="6" customFormat="1" ht="16.5" customHeight="1">
      <c r="A95" s="69" t="s">
        <v>81</v>
      </c>
      <c r="B95" s="70"/>
      <c r="C95" s="71"/>
      <c r="D95" s="189" t="s">
        <v>14</v>
      </c>
      <c r="E95" s="189"/>
      <c r="F95" s="189"/>
      <c r="G95" s="189"/>
      <c r="H95" s="189"/>
      <c r="I95" s="72"/>
      <c r="J95" s="189" t="s">
        <v>17</v>
      </c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87">
        <f>'25-IB01 - Výměna zdroje t...'!J28</f>
        <v>0</v>
      </c>
      <c r="AH95" s="188"/>
      <c r="AI95" s="188"/>
      <c r="AJ95" s="188"/>
      <c r="AK95" s="188"/>
      <c r="AL95" s="188"/>
      <c r="AM95" s="188"/>
      <c r="AN95" s="187">
        <f>SUM(AG95,AT95)</f>
        <v>0</v>
      </c>
      <c r="AO95" s="188"/>
      <c r="AP95" s="188"/>
      <c r="AQ95" s="73" t="s">
        <v>82</v>
      </c>
      <c r="AR95" s="70"/>
      <c r="AS95" s="74">
        <v>0</v>
      </c>
      <c r="AT95" s="75">
        <f>ROUND(SUM(AV95:AW95),2)</f>
        <v>0</v>
      </c>
      <c r="AU95" s="76">
        <f>'25-IB01 - Výměna zdroje t...'!P122</f>
        <v>0</v>
      </c>
      <c r="AV95" s="75">
        <f>'25-IB01 - Výměna zdroje t...'!J31</f>
        <v>0</v>
      </c>
      <c r="AW95" s="75">
        <f>'25-IB01 - Výměna zdroje t...'!J32</f>
        <v>0</v>
      </c>
      <c r="AX95" s="75">
        <f>'25-IB01 - Výměna zdroje t...'!J33</f>
        <v>0</v>
      </c>
      <c r="AY95" s="75">
        <f>'25-IB01 - Výměna zdroje t...'!J34</f>
        <v>0</v>
      </c>
      <c r="AZ95" s="75">
        <f>'25-IB01 - Výměna zdroje t...'!F31</f>
        <v>0</v>
      </c>
      <c r="BA95" s="75">
        <f>'25-IB01 - Výměna zdroje t...'!F32</f>
        <v>0</v>
      </c>
      <c r="BB95" s="75">
        <f>'25-IB01 - Výměna zdroje t...'!F33</f>
        <v>0</v>
      </c>
      <c r="BC95" s="75">
        <f>'25-IB01 - Výměna zdroje t...'!F34</f>
        <v>0</v>
      </c>
      <c r="BD95" s="77">
        <f>'25-IB01 - Výměna zdroje t...'!F35</f>
        <v>0</v>
      </c>
      <c r="BT95" s="78" t="s">
        <v>83</v>
      </c>
      <c r="BU95" s="78" t="s">
        <v>84</v>
      </c>
      <c r="BV95" s="78" t="s">
        <v>79</v>
      </c>
      <c r="BW95" s="78" t="s">
        <v>5</v>
      </c>
      <c r="BX95" s="78" t="s">
        <v>80</v>
      </c>
      <c r="CL95" s="78" t="s">
        <v>1</v>
      </c>
    </row>
    <row r="96" spans="1:90" s="1" customFormat="1" ht="30" customHeight="1">
      <c r="B96" s="28"/>
      <c r="AR96" s="28"/>
    </row>
    <row r="97" spans="2:44" s="1" customFormat="1" ht="6.9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sheetProtection algorithmName="SHA-512" hashValue="broHsmjrXcWL+QliAr5boRf04OIl4eXrNaBaqAvXPbkmEvfgKzay/kW3oEzsVvDSbPTey3Xl7a3daGYVz1T5IQ==" saltValue="gXTRm05THgggMksqL4WLxmSEUtA49mG6d37+9DikH7EG0KtR4HttsEuR4GslKb9G8FakMdVTVPgcJlZvJ0kzw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5-IB01 - Výměna zdroje t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AT2" s="13" t="s">
        <v>5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" customHeight="1">
      <c r="B4" s="16"/>
      <c r="D4" s="17" t="s">
        <v>86</v>
      </c>
      <c r="L4" s="16"/>
      <c r="M4" s="79" t="s">
        <v>10</v>
      </c>
      <c r="AT4" s="13" t="s">
        <v>4</v>
      </c>
    </row>
    <row r="5" spans="2:46" ht="6.9" customHeight="1">
      <c r="B5" s="16"/>
      <c r="L5" s="16"/>
    </row>
    <row r="6" spans="2:46" s="1" customFormat="1" ht="12" customHeight="1">
      <c r="B6" s="28"/>
      <c r="D6" s="23" t="s">
        <v>16</v>
      </c>
      <c r="L6" s="28"/>
    </row>
    <row r="7" spans="2:46" s="1" customFormat="1" ht="16.5" customHeight="1">
      <c r="B7" s="28"/>
      <c r="E7" s="173" t="s">
        <v>17</v>
      </c>
      <c r="F7" s="192"/>
      <c r="G7" s="192"/>
      <c r="H7" s="192"/>
      <c r="L7" s="28"/>
    </row>
    <row r="8" spans="2:46" s="1" customFormat="1" ht="10.199999999999999">
      <c r="B8" s="28"/>
      <c r="L8" s="28"/>
    </row>
    <row r="9" spans="2:46" s="1" customFormat="1" ht="12" customHeight="1">
      <c r="B9" s="28"/>
      <c r="D9" s="23" t="s">
        <v>18</v>
      </c>
      <c r="F9" s="21" t="s">
        <v>1</v>
      </c>
      <c r="I9" s="23" t="s">
        <v>19</v>
      </c>
      <c r="J9" s="21" t="s">
        <v>1</v>
      </c>
      <c r="L9" s="28"/>
    </row>
    <row r="10" spans="2:46" s="1" customFormat="1" ht="12" customHeight="1">
      <c r="B10" s="28"/>
      <c r="D10" s="23" t="s">
        <v>20</v>
      </c>
      <c r="F10" s="21" t="s">
        <v>21</v>
      </c>
      <c r="I10" s="23" t="s">
        <v>22</v>
      </c>
      <c r="J10" s="48" t="str">
        <f>'Rekapitulace stavby'!AN8</f>
        <v>17. 6. 2025</v>
      </c>
      <c r="L10" s="28"/>
    </row>
    <row r="11" spans="2:46" s="1" customFormat="1" ht="10.8" customHeight="1">
      <c r="B11" s="28"/>
      <c r="L11" s="28"/>
    </row>
    <row r="12" spans="2:46" s="1" customFormat="1" ht="12" customHeight="1">
      <c r="B12" s="28"/>
      <c r="D12" s="23" t="s">
        <v>24</v>
      </c>
      <c r="I12" s="23" t="s">
        <v>25</v>
      </c>
      <c r="J12" s="21" t="str">
        <f>IF('Rekapitulace stavby'!AN10="","",'Rekapitulace stavby'!AN10)</f>
        <v/>
      </c>
      <c r="L12" s="28"/>
    </row>
    <row r="13" spans="2:46" s="1" customFormat="1" ht="18" customHeight="1">
      <c r="B13" s="28"/>
      <c r="E13" s="21" t="str">
        <f>IF('Rekapitulace stavby'!E11="","",'Rekapitulace stavby'!E11)</f>
        <v xml:space="preserve"> </v>
      </c>
      <c r="I13" s="23" t="s">
        <v>27</v>
      </c>
      <c r="J13" s="21" t="str">
        <f>IF('Rekapitulace stavby'!AN11="","",'Rekapitulace stavby'!AN11)</f>
        <v/>
      </c>
      <c r="L13" s="28"/>
    </row>
    <row r="14" spans="2:46" s="1" customFormat="1" ht="6.9" customHeight="1">
      <c r="B14" s="28"/>
      <c r="L14" s="28"/>
    </row>
    <row r="15" spans="2:46" s="1" customFormat="1" ht="12" customHeight="1">
      <c r="B15" s="28"/>
      <c r="D15" s="23" t="s">
        <v>28</v>
      </c>
      <c r="I15" s="23" t="s">
        <v>25</v>
      </c>
      <c r="J15" s="24" t="str">
        <f>'Rekapitulace stavby'!AN13</f>
        <v>Vyplň údaj</v>
      </c>
      <c r="L15" s="28"/>
    </row>
    <row r="16" spans="2:46" s="1" customFormat="1" ht="18" customHeight="1">
      <c r="B16" s="28"/>
      <c r="E16" s="193" t="str">
        <f>'Rekapitulace stavby'!E14</f>
        <v>Vyplň údaj</v>
      </c>
      <c r="F16" s="157"/>
      <c r="G16" s="157"/>
      <c r="H16" s="157"/>
      <c r="I16" s="23" t="s">
        <v>27</v>
      </c>
      <c r="J16" s="24" t="str">
        <f>'Rekapitulace stavby'!AN14</f>
        <v>Vyplň údaj</v>
      </c>
      <c r="L16" s="28"/>
    </row>
    <row r="17" spans="2:12" s="1" customFormat="1" ht="6.9" customHeight="1">
      <c r="B17" s="28"/>
      <c r="L17" s="28"/>
    </row>
    <row r="18" spans="2:12" s="1" customFormat="1" ht="12" customHeight="1">
      <c r="B18" s="28"/>
      <c r="D18" s="23" t="s">
        <v>30</v>
      </c>
      <c r="I18" s="23" t="s">
        <v>25</v>
      </c>
      <c r="J18" s="21" t="s">
        <v>31</v>
      </c>
      <c r="L18" s="28"/>
    </row>
    <row r="19" spans="2:12" s="1" customFormat="1" ht="18" customHeight="1">
      <c r="B19" s="28"/>
      <c r="E19" s="21" t="s">
        <v>32</v>
      </c>
      <c r="I19" s="23" t="s">
        <v>27</v>
      </c>
      <c r="J19" s="21" t="s">
        <v>33</v>
      </c>
      <c r="L19" s="28"/>
    </row>
    <row r="20" spans="2:12" s="1" customFormat="1" ht="6.9" customHeight="1">
      <c r="B20" s="28"/>
      <c r="L20" s="28"/>
    </row>
    <row r="21" spans="2:12" s="1" customFormat="1" ht="12" customHeight="1">
      <c r="B21" s="28"/>
      <c r="D21" s="23" t="s">
        <v>35</v>
      </c>
      <c r="I21" s="23" t="s">
        <v>25</v>
      </c>
      <c r="J21" s="21" t="s">
        <v>1</v>
      </c>
      <c r="L21" s="28"/>
    </row>
    <row r="22" spans="2:12" s="1" customFormat="1" ht="18" customHeight="1">
      <c r="B22" s="28"/>
      <c r="E22" s="21" t="s">
        <v>36</v>
      </c>
      <c r="I22" s="23" t="s">
        <v>27</v>
      </c>
      <c r="J22" s="21" t="s">
        <v>1</v>
      </c>
      <c r="L22" s="28"/>
    </row>
    <row r="23" spans="2:12" s="1" customFormat="1" ht="6.9" customHeight="1">
      <c r="B23" s="28"/>
      <c r="L23" s="28"/>
    </row>
    <row r="24" spans="2:12" s="1" customFormat="1" ht="12" customHeight="1">
      <c r="B24" s="28"/>
      <c r="D24" s="23" t="s">
        <v>37</v>
      </c>
      <c r="L24" s="28"/>
    </row>
    <row r="25" spans="2:12" s="7" customFormat="1" ht="16.5" customHeight="1">
      <c r="B25" s="80"/>
      <c r="E25" s="162" t="s">
        <v>1</v>
      </c>
      <c r="F25" s="162"/>
      <c r="G25" s="162"/>
      <c r="H25" s="162"/>
      <c r="L25" s="80"/>
    </row>
    <row r="26" spans="2:12" s="1" customFormat="1" ht="6.9" customHeight="1">
      <c r="B26" s="28"/>
      <c r="L26" s="28"/>
    </row>
    <row r="27" spans="2:12" s="1" customFormat="1" ht="6.9" customHeight="1">
      <c r="B27" s="28"/>
      <c r="D27" s="49"/>
      <c r="E27" s="49"/>
      <c r="F27" s="49"/>
      <c r="G27" s="49"/>
      <c r="H27" s="49"/>
      <c r="I27" s="49"/>
      <c r="J27" s="49"/>
      <c r="K27" s="49"/>
      <c r="L27" s="28"/>
    </row>
    <row r="28" spans="2:12" s="1" customFormat="1" ht="25.35" customHeight="1">
      <c r="B28" s="28"/>
      <c r="D28" s="81" t="s">
        <v>38</v>
      </c>
      <c r="J28" s="62">
        <f>ROUND(J122, 2)</f>
        <v>0</v>
      </c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" customHeight="1">
      <c r="B30" s="28"/>
      <c r="F30" s="31" t="s">
        <v>40</v>
      </c>
      <c r="I30" s="31" t="s">
        <v>39</v>
      </c>
      <c r="J30" s="31" t="s">
        <v>41</v>
      </c>
      <c r="L30" s="28"/>
    </row>
    <row r="31" spans="2:12" s="1" customFormat="1" ht="14.4" customHeight="1">
      <c r="B31" s="28"/>
      <c r="D31" s="51" t="s">
        <v>42</v>
      </c>
      <c r="E31" s="23" t="s">
        <v>43</v>
      </c>
      <c r="F31" s="82">
        <f>ROUND((SUM(BE122:BE217)),  2)</f>
        <v>0</v>
      </c>
      <c r="I31" s="83">
        <v>0.21</v>
      </c>
      <c r="J31" s="82">
        <f>ROUND(((SUM(BE122:BE217))*I31),  2)</f>
        <v>0</v>
      </c>
      <c r="L31" s="28"/>
    </row>
    <row r="32" spans="2:12" s="1" customFormat="1" ht="14.4" customHeight="1">
      <c r="B32" s="28"/>
      <c r="E32" s="23" t="s">
        <v>44</v>
      </c>
      <c r="F32" s="82">
        <f>ROUND((SUM(BF122:BF217)),  2)</f>
        <v>0</v>
      </c>
      <c r="I32" s="83">
        <v>0.12</v>
      </c>
      <c r="J32" s="82">
        <f>ROUND(((SUM(BF122:BF217))*I32),  2)</f>
        <v>0</v>
      </c>
      <c r="L32" s="28"/>
    </row>
    <row r="33" spans="2:12" s="1" customFormat="1" ht="14.4" hidden="1" customHeight="1">
      <c r="B33" s="28"/>
      <c r="E33" s="23" t="s">
        <v>45</v>
      </c>
      <c r="F33" s="82">
        <f>ROUND((SUM(BG122:BG217)),  2)</f>
        <v>0</v>
      </c>
      <c r="I33" s="83">
        <v>0.21</v>
      </c>
      <c r="J33" s="82">
        <f>0</f>
        <v>0</v>
      </c>
      <c r="L33" s="28"/>
    </row>
    <row r="34" spans="2:12" s="1" customFormat="1" ht="14.4" hidden="1" customHeight="1">
      <c r="B34" s="28"/>
      <c r="E34" s="23" t="s">
        <v>46</v>
      </c>
      <c r="F34" s="82">
        <f>ROUND((SUM(BH122:BH217)),  2)</f>
        <v>0</v>
      </c>
      <c r="I34" s="83">
        <v>0.12</v>
      </c>
      <c r="J34" s="82">
        <f>0</f>
        <v>0</v>
      </c>
      <c r="L34" s="28"/>
    </row>
    <row r="35" spans="2:12" s="1" customFormat="1" ht="14.4" hidden="1" customHeight="1">
      <c r="B35" s="28"/>
      <c r="E35" s="23" t="s">
        <v>47</v>
      </c>
      <c r="F35" s="82">
        <f>ROUND((SUM(BI122:BI217)),  2)</f>
        <v>0</v>
      </c>
      <c r="I35" s="83">
        <v>0</v>
      </c>
      <c r="J35" s="82">
        <f>0</f>
        <v>0</v>
      </c>
      <c r="L35" s="28"/>
    </row>
    <row r="36" spans="2:12" s="1" customFormat="1" ht="6.9" customHeight="1">
      <c r="B36" s="28"/>
      <c r="L36" s="28"/>
    </row>
    <row r="37" spans="2:12" s="1" customFormat="1" ht="25.35" customHeight="1">
      <c r="B37" s="28"/>
      <c r="C37" s="84"/>
      <c r="D37" s="85" t="s">
        <v>48</v>
      </c>
      <c r="E37" s="53"/>
      <c r="F37" s="53"/>
      <c r="G37" s="86" t="s">
        <v>49</v>
      </c>
      <c r="H37" s="87" t="s">
        <v>50</v>
      </c>
      <c r="I37" s="53"/>
      <c r="J37" s="88">
        <f>SUM(J28:J35)</f>
        <v>0</v>
      </c>
      <c r="K37" s="89"/>
      <c r="L37" s="28"/>
    </row>
    <row r="38" spans="2:12" s="1" customFormat="1" ht="14.4" customHeight="1">
      <c r="B38" s="28"/>
      <c r="L38" s="28"/>
    </row>
    <row r="39" spans="2:12" ht="14.4" customHeight="1">
      <c r="B39" s="16"/>
      <c r="L39" s="16"/>
    </row>
    <row r="40" spans="2:12" ht="14.4" customHeight="1">
      <c r="B40" s="16"/>
      <c r="L40" s="16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53</v>
      </c>
      <c r="E61" s="30"/>
      <c r="F61" s="90" t="s">
        <v>54</v>
      </c>
      <c r="G61" s="39" t="s">
        <v>53</v>
      </c>
      <c r="H61" s="30"/>
      <c r="I61" s="30"/>
      <c r="J61" s="91" t="s">
        <v>54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53</v>
      </c>
      <c r="E76" s="30"/>
      <c r="F76" s="90" t="s">
        <v>54</v>
      </c>
      <c r="G76" s="39" t="s">
        <v>53</v>
      </c>
      <c r="H76" s="30"/>
      <c r="I76" s="30"/>
      <c r="J76" s="91" t="s">
        <v>54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87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73" t="str">
        <f>E7</f>
        <v>Výměna zdroje tepla, ZŠ Sudoměřice</v>
      </c>
      <c r="F85" s="192"/>
      <c r="G85" s="192"/>
      <c r="H85" s="192"/>
      <c r="L85" s="28"/>
    </row>
    <row r="86" spans="2:47" s="1" customFormat="1" ht="6.9" customHeight="1">
      <c r="B86" s="28"/>
      <c r="L86" s="28"/>
    </row>
    <row r="87" spans="2:47" s="1" customFormat="1" ht="12" customHeight="1">
      <c r="B87" s="28"/>
      <c r="C87" s="23" t="s">
        <v>20</v>
      </c>
      <c r="F87" s="21" t="str">
        <f>F10</f>
        <v xml:space="preserve">Sudoměřice </v>
      </c>
      <c r="I87" s="23" t="s">
        <v>22</v>
      </c>
      <c r="J87" s="48" t="str">
        <f>IF(J10="","",J10)</f>
        <v>17. 6. 2025</v>
      </c>
      <c r="L87" s="28"/>
    </row>
    <row r="88" spans="2:47" s="1" customFormat="1" ht="6.9" customHeight="1">
      <c r="B88" s="28"/>
      <c r="L88" s="28"/>
    </row>
    <row r="89" spans="2:47" s="1" customFormat="1" ht="15.15" customHeight="1">
      <c r="B89" s="28"/>
      <c r="C89" s="23" t="s">
        <v>24</v>
      </c>
      <c r="F89" s="21" t="str">
        <f>E13</f>
        <v xml:space="preserve"> </v>
      </c>
      <c r="I89" s="23" t="s">
        <v>30</v>
      </c>
      <c r="J89" s="26" t="str">
        <f>E19</f>
        <v>IPOKa, s.r.o.</v>
      </c>
      <c r="L89" s="28"/>
    </row>
    <row r="90" spans="2:47" s="1" customFormat="1" ht="15.15" customHeight="1">
      <c r="B90" s="28"/>
      <c r="C90" s="23" t="s">
        <v>28</v>
      </c>
      <c r="F90" s="21" t="str">
        <f>IF(E16="","",E16)</f>
        <v>Vyplň údaj</v>
      </c>
      <c r="I90" s="23" t="s">
        <v>35</v>
      </c>
      <c r="J90" s="26" t="str">
        <f>E22</f>
        <v>Ladislav Balek</v>
      </c>
      <c r="L90" s="28"/>
    </row>
    <row r="91" spans="2:47" s="1" customFormat="1" ht="10.35" customHeight="1">
      <c r="B91" s="28"/>
      <c r="L91" s="28"/>
    </row>
    <row r="92" spans="2:47" s="1" customFormat="1" ht="29.25" customHeight="1">
      <c r="B92" s="28"/>
      <c r="C92" s="92" t="s">
        <v>88</v>
      </c>
      <c r="D92" s="84"/>
      <c r="E92" s="84"/>
      <c r="F92" s="84"/>
      <c r="G92" s="84"/>
      <c r="H92" s="84"/>
      <c r="I92" s="84"/>
      <c r="J92" s="93" t="s">
        <v>89</v>
      </c>
      <c r="K92" s="84"/>
      <c r="L92" s="28"/>
    </row>
    <row r="93" spans="2:47" s="1" customFormat="1" ht="10.35" customHeight="1">
      <c r="B93" s="28"/>
      <c r="L93" s="28"/>
    </row>
    <row r="94" spans="2:47" s="1" customFormat="1" ht="22.8" customHeight="1">
      <c r="B94" s="28"/>
      <c r="C94" s="94" t="s">
        <v>90</v>
      </c>
      <c r="J94" s="62">
        <f>J122</f>
        <v>0</v>
      </c>
      <c r="L94" s="28"/>
      <c r="AU94" s="13" t="s">
        <v>91</v>
      </c>
    </row>
    <row r="95" spans="2:47" s="8" customFormat="1" ht="24.9" customHeight="1">
      <c r="B95" s="95"/>
      <c r="D95" s="96" t="s">
        <v>92</v>
      </c>
      <c r="E95" s="97"/>
      <c r="F95" s="97"/>
      <c r="G95" s="97"/>
      <c r="H95" s="97"/>
      <c r="I95" s="97"/>
      <c r="J95" s="98">
        <f>J123</f>
        <v>0</v>
      </c>
      <c r="L95" s="95"/>
    </row>
    <row r="96" spans="2:47" s="9" customFormat="1" ht="19.95" customHeight="1">
      <c r="B96" s="99"/>
      <c r="D96" s="100" t="s">
        <v>93</v>
      </c>
      <c r="E96" s="101"/>
      <c r="F96" s="101"/>
      <c r="G96" s="101"/>
      <c r="H96" s="101"/>
      <c r="I96" s="101"/>
      <c r="J96" s="102">
        <f>J124</f>
        <v>0</v>
      </c>
      <c r="L96" s="99"/>
    </row>
    <row r="97" spans="2:12" s="9" customFormat="1" ht="19.95" customHeight="1">
      <c r="B97" s="99"/>
      <c r="D97" s="100" t="s">
        <v>94</v>
      </c>
      <c r="E97" s="101"/>
      <c r="F97" s="101"/>
      <c r="G97" s="101"/>
      <c r="H97" s="101"/>
      <c r="I97" s="101"/>
      <c r="J97" s="102">
        <f>J131</f>
        <v>0</v>
      </c>
      <c r="L97" s="99"/>
    </row>
    <row r="98" spans="2:12" s="9" customFormat="1" ht="19.95" customHeight="1">
      <c r="B98" s="99"/>
      <c r="D98" s="100" t="s">
        <v>95</v>
      </c>
      <c r="E98" s="101"/>
      <c r="F98" s="101"/>
      <c r="G98" s="101"/>
      <c r="H98" s="101"/>
      <c r="I98" s="101"/>
      <c r="J98" s="102">
        <f>J136</f>
        <v>0</v>
      </c>
      <c r="L98" s="99"/>
    </row>
    <row r="99" spans="2:12" s="9" customFormat="1" ht="19.95" customHeight="1">
      <c r="B99" s="99"/>
      <c r="D99" s="100" t="s">
        <v>96</v>
      </c>
      <c r="E99" s="101"/>
      <c r="F99" s="101"/>
      <c r="G99" s="101"/>
      <c r="H99" s="101"/>
      <c r="I99" s="101"/>
      <c r="J99" s="102">
        <f>J144</f>
        <v>0</v>
      </c>
      <c r="L99" s="99"/>
    </row>
    <row r="100" spans="2:12" s="9" customFormat="1" ht="19.95" customHeight="1">
      <c r="B100" s="99"/>
      <c r="D100" s="100" t="s">
        <v>97</v>
      </c>
      <c r="E100" s="101"/>
      <c r="F100" s="101"/>
      <c r="G100" s="101"/>
      <c r="H100" s="101"/>
      <c r="I100" s="101"/>
      <c r="J100" s="102">
        <f>J155</f>
        <v>0</v>
      </c>
      <c r="L100" s="99"/>
    </row>
    <row r="101" spans="2:12" s="9" customFormat="1" ht="19.95" customHeight="1">
      <c r="B101" s="99"/>
      <c r="D101" s="100" t="s">
        <v>98</v>
      </c>
      <c r="E101" s="101"/>
      <c r="F101" s="101"/>
      <c r="G101" s="101"/>
      <c r="H101" s="101"/>
      <c r="I101" s="101"/>
      <c r="J101" s="102">
        <f>J192</f>
        <v>0</v>
      </c>
      <c r="L101" s="99"/>
    </row>
    <row r="102" spans="2:12" s="9" customFormat="1" ht="19.95" customHeight="1">
      <c r="B102" s="99"/>
      <c r="D102" s="100" t="s">
        <v>99</v>
      </c>
      <c r="E102" s="101"/>
      <c r="F102" s="101"/>
      <c r="G102" s="101"/>
      <c r="H102" s="101"/>
      <c r="I102" s="101"/>
      <c r="J102" s="102">
        <f>J197</f>
        <v>0</v>
      </c>
      <c r="L102" s="99"/>
    </row>
    <row r="103" spans="2:12" s="9" customFormat="1" ht="19.95" customHeight="1">
      <c r="B103" s="99"/>
      <c r="D103" s="100" t="s">
        <v>100</v>
      </c>
      <c r="E103" s="101"/>
      <c r="F103" s="101"/>
      <c r="G103" s="101"/>
      <c r="H103" s="101"/>
      <c r="I103" s="101"/>
      <c r="J103" s="102">
        <f>J204</f>
        <v>0</v>
      </c>
      <c r="L103" s="99"/>
    </row>
    <row r="104" spans="2:12" s="9" customFormat="1" ht="19.95" customHeight="1">
      <c r="B104" s="99"/>
      <c r="D104" s="100" t="s">
        <v>101</v>
      </c>
      <c r="E104" s="101"/>
      <c r="F104" s="101"/>
      <c r="G104" s="101"/>
      <c r="H104" s="101"/>
      <c r="I104" s="101"/>
      <c r="J104" s="102">
        <f>J213</f>
        <v>0</v>
      </c>
      <c r="L104" s="99"/>
    </row>
    <row r="105" spans="2:12" s="1" customFormat="1" ht="21.75" customHeight="1">
      <c r="B105" s="28"/>
      <c r="L105" s="28"/>
    </row>
    <row r="106" spans="2:12" s="1" customFormat="1" ht="6.9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8"/>
    </row>
    <row r="110" spans="2:12" s="1" customFormat="1" ht="6.9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8"/>
    </row>
    <row r="111" spans="2:12" s="1" customFormat="1" ht="24.9" customHeight="1">
      <c r="B111" s="28"/>
      <c r="C111" s="17" t="s">
        <v>102</v>
      </c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3" t="s">
        <v>16</v>
      </c>
      <c r="L113" s="28"/>
    </row>
    <row r="114" spans="2:65" s="1" customFormat="1" ht="16.5" customHeight="1">
      <c r="B114" s="28"/>
      <c r="E114" s="173" t="str">
        <f>E7</f>
        <v>Výměna zdroje tepla, ZŠ Sudoměřice</v>
      </c>
      <c r="F114" s="192"/>
      <c r="G114" s="192"/>
      <c r="H114" s="192"/>
      <c r="L114" s="28"/>
    </row>
    <row r="115" spans="2:65" s="1" customFormat="1" ht="6.9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F10</f>
        <v xml:space="preserve">Sudoměřice </v>
      </c>
      <c r="I116" s="23" t="s">
        <v>22</v>
      </c>
      <c r="J116" s="48" t="str">
        <f>IF(J10="","",J10)</f>
        <v>17. 6. 2025</v>
      </c>
      <c r="L116" s="28"/>
    </row>
    <row r="117" spans="2:65" s="1" customFormat="1" ht="6.9" customHeight="1">
      <c r="B117" s="28"/>
      <c r="L117" s="28"/>
    </row>
    <row r="118" spans="2:65" s="1" customFormat="1" ht="15.15" customHeight="1">
      <c r="B118" s="28"/>
      <c r="C118" s="23" t="s">
        <v>24</v>
      </c>
      <c r="F118" s="21" t="str">
        <f>E13</f>
        <v xml:space="preserve"> </v>
      </c>
      <c r="I118" s="23" t="s">
        <v>30</v>
      </c>
      <c r="J118" s="26" t="str">
        <f>E19</f>
        <v>IPOKa, s.r.o.</v>
      </c>
      <c r="L118" s="28"/>
    </row>
    <row r="119" spans="2:65" s="1" customFormat="1" ht="15.15" customHeight="1">
      <c r="B119" s="28"/>
      <c r="C119" s="23" t="s">
        <v>28</v>
      </c>
      <c r="F119" s="21" t="str">
        <f>IF(E16="","",E16)</f>
        <v>Vyplň údaj</v>
      </c>
      <c r="I119" s="23" t="s">
        <v>35</v>
      </c>
      <c r="J119" s="26" t="str">
        <f>E22</f>
        <v>Ladislav Balek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3"/>
      <c r="C121" s="104" t="s">
        <v>103</v>
      </c>
      <c r="D121" s="105" t="s">
        <v>63</v>
      </c>
      <c r="E121" s="105" t="s">
        <v>59</v>
      </c>
      <c r="F121" s="105" t="s">
        <v>60</v>
      </c>
      <c r="G121" s="105" t="s">
        <v>104</v>
      </c>
      <c r="H121" s="105" t="s">
        <v>105</v>
      </c>
      <c r="I121" s="105" t="s">
        <v>106</v>
      </c>
      <c r="J121" s="106" t="s">
        <v>89</v>
      </c>
      <c r="K121" s="107" t="s">
        <v>107</v>
      </c>
      <c r="L121" s="103"/>
      <c r="M121" s="55" t="s">
        <v>1</v>
      </c>
      <c r="N121" s="56" t="s">
        <v>42</v>
      </c>
      <c r="O121" s="56" t="s">
        <v>108</v>
      </c>
      <c r="P121" s="56" t="s">
        <v>109</v>
      </c>
      <c r="Q121" s="56" t="s">
        <v>110</v>
      </c>
      <c r="R121" s="56" t="s">
        <v>111</v>
      </c>
      <c r="S121" s="56" t="s">
        <v>112</v>
      </c>
      <c r="T121" s="57" t="s">
        <v>113</v>
      </c>
    </row>
    <row r="122" spans="2:65" s="1" customFormat="1" ht="22.8" customHeight="1">
      <c r="B122" s="28"/>
      <c r="C122" s="60" t="s">
        <v>114</v>
      </c>
      <c r="J122" s="108">
        <f>BK122</f>
        <v>0</v>
      </c>
      <c r="L122" s="28"/>
      <c r="M122" s="58"/>
      <c r="N122" s="49"/>
      <c r="O122" s="49"/>
      <c r="P122" s="109">
        <f>P123</f>
        <v>0</v>
      </c>
      <c r="Q122" s="49"/>
      <c r="R122" s="109">
        <f>R123</f>
        <v>0.26679800000000004</v>
      </c>
      <c r="S122" s="49"/>
      <c r="T122" s="110">
        <f>T123</f>
        <v>0.79396</v>
      </c>
      <c r="AT122" s="13" t="s">
        <v>77</v>
      </c>
      <c r="AU122" s="13" t="s">
        <v>91</v>
      </c>
      <c r="BK122" s="111">
        <f>BK123</f>
        <v>0</v>
      </c>
    </row>
    <row r="123" spans="2:65" s="11" customFormat="1" ht="25.95" customHeight="1">
      <c r="B123" s="112"/>
      <c r="D123" s="113" t="s">
        <v>77</v>
      </c>
      <c r="E123" s="114" t="s">
        <v>115</v>
      </c>
      <c r="F123" s="114" t="s">
        <v>116</v>
      </c>
      <c r="I123" s="115"/>
      <c r="J123" s="116">
        <f>BK123</f>
        <v>0</v>
      </c>
      <c r="L123" s="112"/>
      <c r="M123" s="117"/>
      <c r="P123" s="118">
        <f>P124+P131+P136+P144+P155+P192+P197+P204+P213</f>
        <v>0</v>
      </c>
      <c r="R123" s="118">
        <f>R124+R131+R136+R144+R155+R192+R197+R204+R213</f>
        <v>0.26679800000000004</v>
      </c>
      <c r="T123" s="119">
        <f>T124+T131+T136+T144+T155+T192+T197+T204+T213</f>
        <v>0.79396</v>
      </c>
      <c r="AR123" s="113" t="s">
        <v>85</v>
      </c>
      <c r="AT123" s="120" t="s">
        <v>77</v>
      </c>
      <c r="AU123" s="120" t="s">
        <v>78</v>
      </c>
      <c r="AY123" s="113" t="s">
        <v>117</v>
      </c>
      <c r="BK123" s="121">
        <f>BK124+BK131+BK136+BK144+BK155+BK192+BK197+BK204+BK213</f>
        <v>0</v>
      </c>
    </row>
    <row r="124" spans="2:65" s="11" customFormat="1" ht="22.8" customHeight="1">
      <c r="B124" s="112"/>
      <c r="D124" s="113" t="s">
        <v>77</v>
      </c>
      <c r="E124" s="122" t="s">
        <v>118</v>
      </c>
      <c r="F124" s="122" t="s">
        <v>119</v>
      </c>
      <c r="I124" s="115"/>
      <c r="J124" s="123">
        <f>BK124</f>
        <v>0</v>
      </c>
      <c r="L124" s="112"/>
      <c r="M124" s="117"/>
      <c r="P124" s="118">
        <f>SUM(P125:P130)</f>
        <v>0</v>
      </c>
      <c r="R124" s="118">
        <f>SUM(R125:R130)</f>
        <v>2.0328000000000002E-2</v>
      </c>
      <c r="T124" s="119">
        <f>SUM(T125:T130)</f>
        <v>0</v>
      </c>
      <c r="AR124" s="113" t="s">
        <v>85</v>
      </c>
      <c r="AT124" s="120" t="s">
        <v>77</v>
      </c>
      <c r="AU124" s="120" t="s">
        <v>83</v>
      </c>
      <c r="AY124" s="113" t="s">
        <v>117</v>
      </c>
      <c r="BK124" s="121">
        <f>SUM(BK125:BK130)</f>
        <v>0</v>
      </c>
    </row>
    <row r="125" spans="2:65" s="1" customFormat="1" ht="33" customHeight="1">
      <c r="B125" s="28"/>
      <c r="C125" s="124" t="s">
        <v>83</v>
      </c>
      <c r="D125" s="124" t="s">
        <v>120</v>
      </c>
      <c r="E125" s="125" t="s">
        <v>121</v>
      </c>
      <c r="F125" s="126" t="s">
        <v>122</v>
      </c>
      <c r="G125" s="127" t="s">
        <v>123</v>
      </c>
      <c r="H125" s="128">
        <v>6</v>
      </c>
      <c r="I125" s="129"/>
      <c r="J125" s="130">
        <f t="shared" ref="J125:J130" si="0">ROUND(I125*H125,2)</f>
        <v>0</v>
      </c>
      <c r="K125" s="131"/>
      <c r="L125" s="28"/>
      <c r="M125" s="132" t="s">
        <v>1</v>
      </c>
      <c r="N125" s="133" t="s">
        <v>43</v>
      </c>
      <c r="P125" s="134">
        <f t="shared" ref="P125:P130" si="1">O125*H125</f>
        <v>0</v>
      </c>
      <c r="Q125" s="134">
        <v>9.0000000000000006E-5</v>
      </c>
      <c r="R125" s="134">
        <f t="shared" ref="R125:R130" si="2">Q125*H125</f>
        <v>5.4000000000000001E-4</v>
      </c>
      <c r="S125" s="134">
        <v>0</v>
      </c>
      <c r="T125" s="135">
        <f t="shared" ref="T125:T130" si="3">S125*H125</f>
        <v>0</v>
      </c>
      <c r="AR125" s="136" t="s">
        <v>124</v>
      </c>
      <c r="AT125" s="136" t="s">
        <v>120</v>
      </c>
      <c r="AU125" s="136" t="s">
        <v>85</v>
      </c>
      <c r="AY125" s="13" t="s">
        <v>117</v>
      </c>
      <c r="BE125" s="137">
        <f t="shared" ref="BE125:BE130" si="4">IF(N125="základní",J125,0)</f>
        <v>0</v>
      </c>
      <c r="BF125" s="137">
        <f t="shared" ref="BF125:BF130" si="5">IF(N125="snížená",J125,0)</f>
        <v>0</v>
      </c>
      <c r="BG125" s="137">
        <f t="shared" ref="BG125:BG130" si="6">IF(N125="zákl. přenesená",J125,0)</f>
        <v>0</v>
      </c>
      <c r="BH125" s="137">
        <f t="shared" ref="BH125:BH130" si="7">IF(N125="sníž. přenesená",J125,0)</f>
        <v>0</v>
      </c>
      <c r="BI125" s="137">
        <f t="shared" ref="BI125:BI130" si="8">IF(N125="nulová",J125,0)</f>
        <v>0</v>
      </c>
      <c r="BJ125" s="13" t="s">
        <v>83</v>
      </c>
      <c r="BK125" s="137">
        <f t="shared" ref="BK125:BK130" si="9">ROUND(I125*H125,2)</f>
        <v>0</v>
      </c>
      <c r="BL125" s="13" t="s">
        <v>124</v>
      </c>
      <c r="BM125" s="136" t="s">
        <v>125</v>
      </c>
    </row>
    <row r="126" spans="2:65" s="1" customFormat="1" ht="24.15" customHeight="1">
      <c r="B126" s="28"/>
      <c r="C126" s="138" t="s">
        <v>85</v>
      </c>
      <c r="D126" s="138" t="s">
        <v>126</v>
      </c>
      <c r="E126" s="139" t="s">
        <v>127</v>
      </c>
      <c r="F126" s="140" t="s">
        <v>128</v>
      </c>
      <c r="G126" s="141" t="s">
        <v>123</v>
      </c>
      <c r="H126" s="142">
        <v>6.12</v>
      </c>
      <c r="I126" s="143"/>
      <c r="J126" s="144">
        <f t="shared" si="0"/>
        <v>0</v>
      </c>
      <c r="K126" s="145"/>
      <c r="L126" s="146"/>
      <c r="M126" s="147" t="s">
        <v>1</v>
      </c>
      <c r="N126" s="148" t="s">
        <v>43</v>
      </c>
      <c r="P126" s="134">
        <f t="shared" si="1"/>
        <v>0</v>
      </c>
      <c r="Q126" s="134">
        <v>5.4000000000000001E-4</v>
      </c>
      <c r="R126" s="134">
        <f t="shared" si="2"/>
        <v>3.3048000000000001E-3</v>
      </c>
      <c r="S126" s="134">
        <v>0</v>
      </c>
      <c r="T126" s="135">
        <f t="shared" si="3"/>
        <v>0</v>
      </c>
      <c r="AR126" s="136" t="s">
        <v>129</v>
      </c>
      <c r="AT126" s="136" t="s">
        <v>126</v>
      </c>
      <c r="AU126" s="136" t="s">
        <v>85</v>
      </c>
      <c r="AY126" s="13" t="s">
        <v>117</v>
      </c>
      <c r="BE126" s="137">
        <f t="shared" si="4"/>
        <v>0</v>
      </c>
      <c r="BF126" s="137">
        <f t="shared" si="5"/>
        <v>0</v>
      </c>
      <c r="BG126" s="137">
        <f t="shared" si="6"/>
        <v>0</v>
      </c>
      <c r="BH126" s="137">
        <f t="shared" si="7"/>
        <v>0</v>
      </c>
      <c r="BI126" s="137">
        <f t="shared" si="8"/>
        <v>0</v>
      </c>
      <c r="BJ126" s="13" t="s">
        <v>83</v>
      </c>
      <c r="BK126" s="137">
        <f t="shared" si="9"/>
        <v>0</v>
      </c>
      <c r="BL126" s="13" t="s">
        <v>124</v>
      </c>
      <c r="BM126" s="136" t="s">
        <v>130</v>
      </c>
    </row>
    <row r="127" spans="2:65" s="1" customFormat="1" ht="33" customHeight="1">
      <c r="B127" s="28"/>
      <c r="C127" s="124" t="s">
        <v>131</v>
      </c>
      <c r="D127" s="124" t="s">
        <v>120</v>
      </c>
      <c r="E127" s="125" t="s">
        <v>132</v>
      </c>
      <c r="F127" s="126" t="s">
        <v>133</v>
      </c>
      <c r="G127" s="127" t="s">
        <v>123</v>
      </c>
      <c r="H127" s="128">
        <v>12</v>
      </c>
      <c r="I127" s="129"/>
      <c r="J127" s="130">
        <f t="shared" si="0"/>
        <v>0</v>
      </c>
      <c r="K127" s="131"/>
      <c r="L127" s="28"/>
      <c r="M127" s="132" t="s">
        <v>1</v>
      </c>
      <c r="N127" s="133" t="s">
        <v>43</v>
      </c>
      <c r="P127" s="134">
        <f t="shared" si="1"/>
        <v>0</v>
      </c>
      <c r="Q127" s="134">
        <v>1.7000000000000001E-4</v>
      </c>
      <c r="R127" s="134">
        <f t="shared" si="2"/>
        <v>2.0400000000000001E-3</v>
      </c>
      <c r="S127" s="134">
        <v>0</v>
      </c>
      <c r="T127" s="135">
        <f t="shared" si="3"/>
        <v>0</v>
      </c>
      <c r="AR127" s="136" t="s">
        <v>124</v>
      </c>
      <c r="AT127" s="136" t="s">
        <v>120</v>
      </c>
      <c r="AU127" s="136" t="s">
        <v>85</v>
      </c>
      <c r="AY127" s="13" t="s">
        <v>117</v>
      </c>
      <c r="BE127" s="137">
        <f t="shared" si="4"/>
        <v>0</v>
      </c>
      <c r="BF127" s="137">
        <f t="shared" si="5"/>
        <v>0</v>
      </c>
      <c r="BG127" s="137">
        <f t="shared" si="6"/>
        <v>0</v>
      </c>
      <c r="BH127" s="137">
        <f t="shared" si="7"/>
        <v>0</v>
      </c>
      <c r="BI127" s="137">
        <f t="shared" si="8"/>
        <v>0</v>
      </c>
      <c r="BJ127" s="13" t="s">
        <v>83</v>
      </c>
      <c r="BK127" s="137">
        <f t="shared" si="9"/>
        <v>0</v>
      </c>
      <c r="BL127" s="13" t="s">
        <v>124</v>
      </c>
      <c r="BM127" s="136" t="s">
        <v>134</v>
      </c>
    </row>
    <row r="128" spans="2:65" s="1" customFormat="1" ht="24.15" customHeight="1">
      <c r="B128" s="28"/>
      <c r="C128" s="138" t="s">
        <v>135</v>
      </c>
      <c r="D128" s="138" t="s">
        <v>126</v>
      </c>
      <c r="E128" s="139" t="s">
        <v>136</v>
      </c>
      <c r="F128" s="140" t="s">
        <v>137</v>
      </c>
      <c r="G128" s="141" t="s">
        <v>123</v>
      </c>
      <c r="H128" s="142">
        <v>12.24</v>
      </c>
      <c r="I128" s="143"/>
      <c r="J128" s="144">
        <f t="shared" si="0"/>
        <v>0</v>
      </c>
      <c r="K128" s="145"/>
      <c r="L128" s="146"/>
      <c r="M128" s="147" t="s">
        <v>1</v>
      </c>
      <c r="N128" s="148" t="s">
        <v>43</v>
      </c>
      <c r="P128" s="134">
        <f t="shared" si="1"/>
        <v>0</v>
      </c>
      <c r="Q128" s="134">
        <v>1.1800000000000001E-3</v>
      </c>
      <c r="R128" s="134">
        <f t="shared" si="2"/>
        <v>1.4443200000000002E-2</v>
      </c>
      <c r="S128" s="134">
        <v>0</v>
      </c>
      <c r="T128" s="135">
        <f t="shared" si="3"/>
        <v>0</v>
      </c>
      <c r="AR128" s="136" t="s">
        <v>129</v>
      </c>
      <c r="AT128" s="136" t="s">
        <v>126</v>
      </c>
      <c r="AU128" s="136" t="s">
        <v>85</v>
      </c>
      <c r="AY128" s="13" t="s">
        <v>117</v>
      </c>
      <c r="BE128" s="137">
        <f t="shared" si="4"/>
        <v>0</v>
      </c>
      <c r="BF128" s="137">
        <f t="shared" si="5"/>
        <v>0</v>
      </c>
      <c r="BG128" s="137">
        <f t="shared" si="6"/>
        <v>0</v>
      </c>
      <c r="BH128" s="137">
        <f t="shared" si="7"/>
        <v>0</v>
      </c>
      <c r="BI128" s="137">
        <f t="shared" si="8"/>
        <v>0</v>
      </c>
      <c r="BJ128" s="13" t="s">
        <v>83</v>
      </c>
      <c r="BK128" s="137">
        <f t="shared" si="9"/>
        <v>0</v>
      </c>
      <c r="BL128" s="13" t="s">
        <v>124</v>
      </c>
      <c r="BM128" s="136" t="s">
        <v>138</v>
      </c>
    </row>
    <row r="129" spans="2:65" s="1" customFormat="1" ht="24.15" customHeight="1">
      <c r="B129" s="28"/>
      <c r="C129" s="124" t="s">
        <v>139</v>
      </c>
      <c r="D129" s="124" t="s">
        <v>120</v>
      </c>
      <c r="E129" s="125" t="s">
        <v>140</v>
      </c>
      <c r="F129" s="126" t="s">
        <v>141</v>
      </c>
      <c r="G129" s="127" t="s">
        <v>142</v>
      </c>
      <c r="H129" s="128">
        <v>0.02</v>
      </c>
      <c r="I129" s="129"/>
      <c r="J129" s="130">
        <f t="shared" si="0"/>
        <v>0</v>
      </c>
      <c r="K129" s="131"/>
      <c r="L129" s="28"/>
      <c r="M129" s="132" t="s">
        <v>1</v>
      </c>
      <c r="N129" s="133" t="s">
        <v>43</v>
      </c>
      <c r="P129" s="134">
        <f t="shared" si="1"/>
        <v>0</v>
      </c>
      <c r="Q129" s="134">
        <v>0</v>
      </c>
      <c r="R129" s="134">
        <f t="shared" si="2"/>
        <v>0</v>
      </c>
      <c r="S129" s="134">
        <v>0</v>
      </c>
      <c r="T129" s="135">
        <f t="shared" si="3"/>
        <v>0</v>
      </c>
      <c r="AR129" s="136" t="s">
        <v>124</v>
      </c>
      <c r="AT129" s="136" t="s">
        <v>120</v>
      </c>
      <c r="AU129" s="136" t="s">
        <v>85</v>
      </c>
      <c r="AY129" s="13" t="s">
        <v>117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13" t="s">
        <v>83</v>
      </c>
      <c r="BK129" s="137">
        <f t="shared" si="9"/>
        <v>0</v>
      </c>
      <c r="BL129" s="13" t="s">
        <v>124</v>
      </c>
      <c r="BM129" s="136" t="s">
        <v>143</v>
      </c>
    </row>
    <row r="130" spans="2:65" s="1" customFormat="1" ht="24.15" customHeight="1">
      <c r="B130" s="28"/>
      <c r="C130" s="124" t="s">
        <v>144</v>
      </c>
      <c r="D130" s="124" t="s">
        <v>120</v>
      </c>
      <c r="E130" s="125" t="s">
        <v>145</v>
      </c>
      <c r="F130" s="126" t="s">
        <v>146</v>
      </c>
      <c r="G130" s="127" t="s">
        <v>147</v>
      </c>
      <c r="H130" s="128">
        <v>1</v>
      </c>
      <c r="I130" s="129"/>
      <c r="J130" s="130">
        <f t="shared" si="0"/>
        <v>0</v>
      </c>
      <c r="K130" s="131"/>
      <c r="L130" s="28"/>
      <c r="M130" s="132" t="s">
        <v>1</v>
      </c>
      <c r="N130" s="133" t="s">
        <v>43</v>
      </c>
      <c r="P130" s="134">
        <f t="shared" si="1"/>
        <v>0</v>
      </c>
      <c r="Q130" s="134">
        <v>0</v>
      </c>
      <c r="R130" s="134">
        <f t="shared" si="2"/>
        <v>0</v>
      </c>
      <c r="S130" s="134">
        <v>0</v>
      </c>
      <c r="T130" s="135">
        <f t="shared" si="3"/>
        <v>0</v>
      </c>
      <c r="AR130" s="136" t="s">
        <v>124</v>
      </c>
      <c r="AT130" s="136" t="s">
        <v>120</v>
      </c>
      <c r="AU130" s="136" t="s">
        <v>85</v>
      </c>
      <c r="AY130" s="13" t="s">
        <v>117</v>
      </c>
      <c r="BE130" s="137">
        <f t="shared" si="4"/>
        <v>0</v>
      </c>
      <c r="BF130" s="137">
        <f t="shared" si="5"/>
        <v>0</v>
      </c>
      <c r="BG130" s="137">
        <f t="shared" si="6"/>
        <v>0</v>
      </c>
      <c r="BH130" s="137">
        <f t="shared" si="7"/>
        <v>0</v>
      </c>
      <c r="BI130" s="137">
        <f t="shared" si="8"/>
        <v>0</v>
      </c>
      <c r="BJ130" s="13" t="s">
        <v>83</v>
      </c>
      <c r="BK130" s="137">
        <f t="shared" si="9"/>
        <v>0</v>
      </c>
      <c r="BL130" s="13" t="s">
        <v>124</v>
      </c>
      <c r="BM130" s="136" t="s">
        <v>148</v>
      </c>
    </row>
    <row r="131" spans="2:65" s="11" customFormat="1" ht="22.8" customHeight="1">
      <c r="B131" s="112"/>
      <c r="D131" s="113" t="s">
        <v>77</v>
      </c>
      <c r="E131" s="122" t="s">
        <v>149</v>
      </c>
      <c r="F131" s="122" t="s">
        <v>150</v>
      </c>
      <c r="I131" s="115"/>
      <c r="J131" s="123">
        <f>BK131</f>
        <v>0</v>
      </c>
      <c r="L131" s="112"/>
      <c r="M131" s="117"/>
      <c r="P131" s="118">
        <f>SUM(P132:P135)</f>
        <v>0</v>
      </c>
      <c r="R131" s="118">
        <f>SUM(R132:R135)</f>
        <v>4.1900000000000001E-3</v>
      </c>
      <c r="T131" s="119">
        <f>SUM(T132:T135)</f>
        <v>0</v>
      </c>
      <c r="AR131" s="113" t="s">
        <v>85</v>
      </c>
      <c r="AT131" s="120" t="s">
        <v>77</v>
      </c>
      <c r="AU131" s="120" t="s">
        <v>83</v>
      </c>
      <c r="AY131" s="113" t="s">
        <v>117</v>
      </c>
      <c r="BK131" s="121">
        <f>SUM(BK132:BK135)</f>
        <v>0</v>
      </c>
    </row>
    <row r="132" spans="2:65" s="1" customFormat="1" ht="16.5" customHeight="1">
      <c r="B132" s="28"/>
      <c r="C132" s="124" t="s">
        <v>151</v>
      </c>
      <c r="D132" s="124" t="s">
        <v>120</v>
      </c>
      <c r="E132" s="125" t="s">
        <v>152</v>
      </c>
      <c r="F132" s="126" t="s">
        <v>153</v>
      </c>
      <c r="G132" s="127" t="s">
        <v>154</v>
      </c>
      <c r="H132" s="128">
        <v>1</v>
      </c>
      <c r="I132" s="129"/>
      <c r="J132" s="130">
        <f>ROUND(I132*H132,2)</f>
        <v>0</v>
      </c>
      <c r="K132" s="131"/>
      <c r="L132" s="28"/>
      <c r="M132" s="132" t="s">
        <v>1</v>
      </c>
      <c r="N132" s="133" t="s">
        <v>43</v>
      </c>
      <c r="P132" s="134">
        <f>O132*H132</f>
        <v>0</v>
      </c>
      <c r="Q132" s="134">
        <v>1.7899999999999999E-3</v>
      </c>
      <c r="R132" s="134">
        <f>Q132*H132</f>
        <v>1.7899999999999999E-3</v>
      </c>
      <c r="S132" s="134">
        <v>0</v>
      </c>
      <c r="T132" s="135">
        <f>S132*H132</f>
        <v>0</v>
      </c>
      <c r="AR132" s="136" t="s">
        <v>124</v>
      </c>
      <c r="AT132" s="136" t="s">
        <v>120</v>
      </c>
      <c r="AU132" s="136" t="s">
        <v>85</v>
      </c>
      <c r="AY132" s="13" t="s">
        <v>117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3" t="s">
        <v>83</v>
      </c>
      <c r="BK132" s="137">
        <f>ROUND(I132*H132,2)</f>
        <v>0</v>
      </c>
      <c r="BL132" s="13" t="s">
        <v>124</v>
      </c>
      <c r="BM132" s="136" t="s">
        <v>155</v>
      </c>
    </row>
    <row r="133" spans="2:65" s="1" customFormat="1" ht="16.5" customHeight="1">
      <c r="B133" s="28"/>
      <c r="C133" s="124" t="s">
        <v>156</v>
      </c>
      <c r="D133" s="124" t="s">
        <v>120</v>
      </c>
      <c r="E133" s="125" t="s">
        <v>157</v>
      </c>
      <c r="F133" s="126" t="s">
        <v>158</v>
      </c>
      <c r="G133" s="127" t="s">
        <v>123</v>
      </c>
      <c r="H133" s="128">
        <v>6</v>
      </c>
      <c r="I133" s="129"/>
      <c r="J133" s="130">
        <f>ROUND(I133*H133,2)</f>
        <v>0</v>
      </c>
      <c r="K133" s="131"/>
      <c r="L133" s="28"/>
      <c r="M133" s="132" t="s">
        <v>1</v>
      </c>
      <c r="N133" s="133" t="s">
        <v>43</v>
      </c>
      <c r="P133" s="134">
        <f>O133*H133</f>
        <v>0</v>
      </c>
      <c r="Q133" s="134">
        <v>4.0000000000000002E-4</v>
      </c>
      <c r="R133" s="134">
        <f>Q133*H133</f>
        <v>2.4000000000000002E-3</v>
      </c>
      <c r="S133" s="134">
        <v>0</v>
      </c>
      <c r="T133" s="135">
        <f>S133*H133</f>
        <v>0</v>
      </c>
      <c r="AR133" s="136" t="s">
        <v>124</v>
      </c>
      <c r="AT133" s="136" t="s">
        <v>120</v>
      </c>
      <c r="AU133" s="136" t="s">
        <v>85</v>
      </c>
      <c r="AY133" s="13" t="s">
        <v>117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83</v>
      </c>
      <c r="BK133" s="137">
        <f>ROUND(I133*H133,2)</f>
        <v>0</v>
      </c>
      <c r="BL133" s="13" t="s">
        <v>124</v>
      </c>
      <c r="BM133" s="136" t="s">
        <v>159</v>
      </c>
    </row>
    <row r="134" spans="2:65" s="1" customFormat="1" ht="16.5" customHeight="1">
      <c r="B134" s="28"/>
      <c r="C134" s="124" t="s">
        <v>160</v>
      </c>
      <c r="D134" s="124" t="s">
        <v>120</v>
      </c>
      <c r="E134" s="125" t="s">
        <v>161</v>
      </c>
      <c r="F134" s="126" t="s">
        <v>162</v>
      </c>
      <c r="G134" s="127" t="s">
        <v>154</v>
      </c>
      <c r="H134" s="128">
        <v>3</v>
      </c>
      <c r="I134" s="129"/>
      <c r="J134" s="130">
        <f>ROUND(I134*H134,2)</f>
        <v>0</v>
      </c>
      <c r="K134" s="131"/>
      <c r="L134" s="28"/>
      <c r="M134" s="132" t="s">
        <v>1</v>
      </c>
      <c r="N134" s="133" t="s">
        <v>43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124</v>
      </c>
      <c r="AT134" s="136" t="s">
        <v>120</v>
      </c>
      <c r="AU134" s="136" t="s">
        <v>85</v>
      </c>
      <c r="AY134" s="13" t="s">
        <v>117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83</v>
      </c>
      <c r="BK134" s="137">
        <f>ROUND(I134*H134,2)</f>
        <v>0</v>
      </c>
      <c r="BL134" s="13" t="s">
        <v>124</v>
      </c>
      <c r="BM134" s="136" t="s">
        <v>163</v>
      </c>
    </row>
    <row r="135" spans="2:65" s="1" customFormat="1" ht="24.15" customHeight="1">
      <c r="B135" s="28"/>
      <c r="C135" s="124" t="s">
        <v>164</v>
      </c>
      <c r="D135" s="124" t="s">
        <v>120</v>
      </c>
      <c r="E135" s="125" t="s">
        <v>165</v>
      </c>
      <c r="F135" s="126" t="s">
        <v>166</v>
      </c>
      <c r="G135" s="127" t="s">
        <v>142</v>
      </c>
      <c r="H135" s="128">
        <v>4.0000000000000001E-3</v>
      </c>
      <c r="I135" s="129"/>
      <c r="J135" s="130">
        <f>ROUND(I135*H135,2)</f>
        <v>0</v>
      </c>
      <c r="K135" s="131"/>
      <c r="L135" s="28"/>
      <c r="M135" s="132" t="s">
        <v>1</v>
      </c>
      <c r="N135" s="133" t="s">
        <v>43</v>
      </c>
      <c r="P135" s="134">
        <f>O135*H135</f>
        <v>0</v>
      </c>
      <c r="Q135" s="134">
        <v>0</v>
      </c>
      <c r="R135" s="134">
        <f>Q135*H135</f>
        <v>0</v>
      </c>
      <c r="S135" s="134">
        <v>0</v>
      </c>
      <c r="T135" s="135">
        <f>S135*H135</f>
        <v>0</v>
      </c>
      <c r="AR135" s="136" t="s">
        <v>124</v>
      </c>
      <c r="AT135" s="136" t="s">
        <v>120</v>
      </c>
      <c r="AU135" s="136" t="s">
        <v>85</v>
      </c>
      <c r="AY135" s="13" t="s">
        <v>117</v>
      </c>
      <c r="BE135" s="137">
        <f>IF(N135="základní",J135,0)</f>
        <v>0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13" t="s">
        <v>83</v>
      </c>
      <c r="BK135" s="137">
        <f>ROUND(I135*H135,2)</f>
        <v>0</v>
      </c>
      <c r="BL135" s="13" t="s">
        <v>124</v>
      </c>
      <c r="BM135" s="136" t="s">
        <v>167</v>
      </c>
    </row>
    <row r="136" spans="2:65" s="11" customFormat="1" ht="22.8" customHeight="1">
      <c r="B136" s="112"/>
      <c r="D136" s="113" t="s">
        <v>77</v>
      </c>
      <c r="E136" s="122" t="s">
        <v>168</v>
      </c>
      <c r="F136" s="122" t="s">
        <v>169</v>
      </c>
      <c r="I136" s="115"/>
      <c r="J136" s="123">
        <f>BK136</f>
        <v>0</v>
      </c>
      <c r="L136" s="112"/>
      <c r="M136" s="117"/>
      <c r="P136" s="118">
        <f>SUM(P137:P143)</f>
        <v>0</v>
      </c>
      <c r="R136" s="118">
        <f>SUM(R137:R143)</f>
        <v>1.5030000000000002E-2</v>
      </c>
      <c r="T136" s="119">
        <f>SUM(T137:T143)</f>
        <v>5.1999999999999995E-4</v>
      </c>
      <c r="AR136" s="113" t="s">
        <v>85</v>
      </c>
      <c r="AT136" s="120" t="s">
        <v>77</v>
      </c>
      <c r="AU136" s="120" t="s">
        <v>83</v>
      </c>
      <c r="AY136" s="113" t="s">
        <v>117</v>
      </c>
      <c r="BK136" s="121">
        <f>SUM(BK137:BK143)</f>
        <v>0</v>
      </c>
    </row>
    <row r="137" spans="2:65" s="1" customFormat="1" ht="24.15" customHeight="1">
      <c r="B137" s="28"/>
      <c r="C137" s="124" t="s">
        <v>170</v>
      </c>
      <c r="D137" s="124" t="s">
        <v>120</v>
      </c>
      <c r="E137" s="125" t="s">
        <v>171</v>
      </c>
      <c r="F137" s="126" t="s">
        <v>172</v>
      </c>
      <c r="G137" s="127" t="s">
        <v>154</v>
      </c>
      <c r="H137" s="128">
        <v>1</v>
      </c>
      <c r="I137" s="129"/>
      <c r="J137" s="130">
        <f t="shared" ref="J137:J143" si="10">ROUND(I137*H137,2)</f>
        <v>0</v>
      </c>
      <c r="K137" s="131"/>
      <c r="L137" s="28"/>
      <c r="M137" s="132" t="s">
        <v>1</v>
      </c>
      <c r="N137" s="133" t="s">
        <v>43</v>
      </c>
      <c r="P137" s="134">
        <f t="shared" ref="P137:P143" si="11">O137*H137</f>
        <v>0</v>
      </c>
      <c r="Q137" s="134">
        <v>3.0000000000000001E-5</v>
      </c>
      <c r="R137" s="134">
        <f t="shared" ref="R137:R143" si="12">Q137*H137</f>
        <v>3.0000000000000001E-5</v>
      </c>
      <c r="S137" s="134">
        <v>5.1999999999999995E-4</v>
      </c>
      <c r="T137" s="135">
        <f t="shared" ref="T137:T143" si="13">S137*H137</f>
        <v>5.1999999999999995E-4</v>
      </c>
      <c r="AR137" s="136" t="s">
        <v>124</v>
      </c>
      <c r="AT137" s="136" t="s">
        <v>120</v>
      </c>
      <c r="AU137" s="136" t="s">
        <v>85</v>
      </c>
      <c r="AY137" s="13" t="s">
        <v>117</v>
      </c>
      <c r="BE137" s="137">
        <f t="shared" ref="BE137:BE143" si="14">IF(N137="základní",J137,0)</f>
        <v>0</v>
      </c>
      <c r="BF137" s="137">
        <f t="shared" ref="BF137:BF143" si="15">IF(N137="snížená",J137,0)</f>
        <v>0</v>
      </c>
      <c r="BG137" s="137">
        <f t="shared" ref="BG137:BG143" si="16">IF(N137="zákl. přenesená",J137,0)</f>
        <v>0</v>
      </c>
      <c r="BH137" s="137">
        <f t="shared" ref="BH137:BH143" si="17">IF(N137="sníž. přenesená",J137,0)</f>
        <v>0</v>
      </c>
      <c r="BI137" s="137">
        <f t="shared" ref="BI137:BI143" si="18">IF(N137="nulová",J137,0)</f>
        <v>0</v>
      </c>
      <c r="BJ137" s="13" t="s">
        <v>83</v>
      </c>
      <c r="BK137" s="137">
        <f t="shared" ref="BK137:BK143" si="19">ROUND(I137*H137,2)</f>
        <v>0</v>
      </c>
      <c r="BL137" s="13" t="s">
        <v>124</v>
      </c>
      <c r="BM137" s="136" t="s">
        <v>173</v>
      </c>
    </row>
    <row r="138" spans="2:65" s="1" customFormat="1" ht="24.15" customHeight="1">
      <c r="B138" s="28"/>
      <c r="C138" s="124" t="s">
        <v>8</v>
      </c>
      <c r="D138" s="124" t="s">
        <v>120</v>
      </c>
      <c r="E138" s="125" t="s">
        <v>174</v>
      </c>
      <c r="F138" s="126" t="s">
        <v>175</v>
      </c>
      <c r="G138" s="127" t="s">
        <v>123</v>
      </c>
      <c r="H138" s="128">
        <v>10</v>
      </c>
      <c r="I138" s="129"/>
      <c r="J138" s="130">
        <f t="shared" si="10"/>
        <v>0</v>
      </c>
      <c r="K138" s="131"/>
      <c r="L138" s="28"/>
      <c r="M138" s="132" t="s">
        <v>1</v>
      </c>
      <c r="N138" s="133" t="s">
        <v>43</v>
      </c>
      <c r="P138" s="134">
        <f t="shared" si="11"/>
        <v>0</v>
      </c>
      <c r="Q138" s="134">
        <v>1.15E-3</v>
      </c>
      <c r="R138" s="134">
        <f t="shared" si="12"/>
        <v>1.15E-2</v>
      </c>
      <c r="S138" s="134">
        <v>0</v>
      </c>
      <c r="T138" s="135">
        <f t="shared" si="13"/>
        <v>0</v>
      </c>
      <c r="AR138" s="136" t="s">
        <v>124</v>
      </c>
      <c r="AT138" s="136" t="s">
        <v>120</v>
      </c>
      <c r="AU138" s="136" t="s">
        <v>85</v>
      </c>
      <c r="AY138" s="13" t="s">
        <v>117</v>
      </c>
      <c r="BE138" s="137">
        <f t="shared" si="14"/>
        <v>0</v>
      </c>
      <c r="BF138" s="137">
        <f t="shared" si="15"/>
        <v>0</v>
      </c>
      <c r="BG138" s="137">
        <f t="shared" si="16"/>
        <v>0</v>
      </c>
      <c r="BH138" s="137">
        <f t="shared" si="17"/>
        <v>0</v>
      </c>
      <c r="BI138" s="137">
        <f t="shared" si="18"/>
        <v>0</v>
      </c>
      <c r="BJ138" s="13" t="s">
        <v>83</v>
      </c>
      <c r="BK138" s="137">
        <f t="shared" si="19"/>
        <v>0</v>
      </c>
      <c r="BL138" s="13" t="s">
        <v>124</v>
      </c>
      <c r="BM138" s="136" t="s">
        <v>176</v>
      </c>
    </row>
    <row r="139" spans="2:65" s="1" customFormat="1" ht="16.5" customHeight="1">
      <c r="B139" s="28"/>
      <c r="C139" s="124" t="s">
        <v>177</v>
      </c>
      <c r="D139" s="124" t="s">
        <v>120</v>
      </c>
      <c r="E139" s="125" t="s">
        <v>178</v>
      </c>
      <c r="F139" s="126" t="s">
        <v>179</v>
      </c>
      <c r="G139" s="127" t="s">
        <v>123</v>
      </c>
      <c r="H139" s="128">
        <v>10</v>
      </c>
      <c r="I139" s="129"/>
      <c r="J139" s="130">
        <f t="shared" si="10"/>
        <v>0</v>
      </c>
      <c r="K139" s="131"/>
      <c r="L139" s="28"/>
      <c r="M139" s="132" t="s">
        <v>1</v>
      </c>
      <c r="N139" s="133" t="s">
        <v>43</v>
      </c>
      <c r="P139" s="134">
        <f t="shared" si="11"/>
        <v>0</v>
      </c>
      <c r="Q139" s="134">
        <v>2.5000000000000001E-4</v>
      </c>
      <c r="R139" s="134">
        <f t="shared" si="12"/>
        <v>2.5000000000000001E-3</v>
      </c>
      <c r="S139" s="134">
        <v>0</v>
      </c>
      <c r="T139" s="135">
        <f t="shared" si="13"/>
        <v>0</v>
      </c>
      <c r="AR139" s="136" t="s">
        <v>124</v>
      </c>
      <c r="AT139" s="136" t="s">
        <v>120</v>
      </c>
      <c r="AU139" s="136" t="s">
        <v>85</v>
      </c>
      <c r="AY139" s="13" t="s">
        <v>117</v>
      </c>
      <c r="BE139" s="137">
        <f t="shared" si="14"/>
        <v>0</v>
      </c>
      <c r="BF139" s="137">
        <f t="shared" si="15"/>
        <v>0</v>
      </c>
      <c r="BG139" s="137">
        <f t="shared" si="16"/>
        <v>0</v>
      </c>
      <c r="BH139" s="137">
        <f t="shared" si="17"/>
        <v>0</v>
      </c>
      <c r="BI139" s="137">
        <f t="shared" si="18"/>
        <v>0</v>
      </c>
      <c r="BJ139" s="13" t="s">
        <v>83</v>
      </c>
      <c r="BK139" s="137">
        <f t="shared" si="19"/>
        <v>0</v>
      </c>
      <c r="BL139" s="13" t="s">
        <v>124</v>
      </c>
      <c r="BM139" s="136" t="s">
        <v>180</v>
      </c>
    </row>
    <row r="140" spans="2:65" s="1" customFormat="1" ht="16.5" customHeight="1">
      <c r="B140" s="28"/>
      <c r="C140" s="124" t="s">
        <v>181</v>
      </c>
      <c r="D140" s="124" t="s">
        <v>120</v>
      </c>
      <c r="E140" s="125" t="s">
        <v>182</v>
      </c>
      <c r="F140" s="126" t="s">
        <v>183</v>
      </c>
      <c r="G140" s="127" t="s">
        <v>154</v>
      </c>
      <c r="H140" s="128">
        <v>1</v>
      </c>
      <c r="I140" s="129"/>
      <c r="J140" s="130">
        <f t="shared" si="10"/>
        <v>0</v>
      </c>
      <c r="K140" s="131"/>
      <c r="L140" s="28"/>
      <c r="M140" s="132" t="s">
        <v>1</v>
      </c>
      <c r="N140" s="133" t="s">
        <v>43</v>
      </c>
      <c r="P140" s="134">
        <f t="shared" si="11"/>
        <v>0</v>
      </c>
      <c r="Q140" s="134">
        <v>0</v>
      </c>
      <c r="R140" s="134">
        <f t="shared" si="12"/>
        <v>0</v>
      </c>
      <c r="S140" s="134">
        <v>0</v>
      </c>
      <c r="T140" s="135">
        <f t="shared" si="13"/>
        <v>0</v>
      </c>
      <c r="AR140" s="136" t="s">
        <v>124</v>
      </c>
      <c r="AT140" s="136" t="s">
        <v>120</v>
      </c>
      <c r="AU140" s="136" t="s">
        <v>85</v>
      </c>
      <c r="AY140" s="13" t="s">
        <v>117</v>
      </c>
      <c r="BE140" s="137">
        <f t="shared" si="14"/>
        <v>0</v>
      </c>
      <c r="BF140" s="137">
        <f t="shared" si="15"/>
        <v>0</v>
      </c>
      <c r="BG140" s="137">
        <f t="shared" si="16"/>
        <v>0</v>
      </c>
      <c r="BH140" s="137">
        <f t="shared" si="17"/>
        <v>0</v>
      </c>
      <c r="BI140" s="137">
        <f t="shared" si="18"/>
        <v>0</v>
      </c>
      <c r="BJ140" s="13" t="s">
        <v>83</v>
      </c>
      <c r="BK140" s="137">
        <f t="shared" si="19"/>
        <v>0</v>
      </c>
      <c r="BL140" s="13" t="s">
        <v>124</v>
      </c>
      <c r="BM140" s="136" t="s">
        <v>184</v>
      </c>
    </row>
    <row r="141" spans="2:65" s="1" customFormat="1" ht="24.15" customHeight="1">
      <c r="B141" s="28"/>
      <c r="C141" s="124" t="s">
        <v>185</v>
      </c>
      <c r="D141" s="124" t="s">
        <v>120</v>
      </c>
      <c r="E141" s="125" t="s">
        <v>186</v>
      </c>
      <c r="F141" s="126" t="s">
        <v>187</v>
      </c>
      <c r="G141" s="127" t="s">
        <v>154</v>
      </c>
      <c r="H141" s="128">
        <v>2</v>
      </c>
      <c r="I141" s="129"/>
      <c r="J141" s="130">
        <f t="shared" si="10"/>
        <v>0</v>
      </c>
      <c r="K141" s="131"/>
      <c r="L141" s="28"/>
      <c r="M141" s="132" t="s">
        <v>1</v>
      </c>
      <c r="N141" s="133" t="s">
        <v>43</v>
      </c>
      <c r="P141" s="134">
        <f t="shared" si="11"/>
        <v>0</v>
      </c>
      <c r="Q141" s="134">
        <v>0</v>
      </c>
      <c r="R141" s="134">
        <f t="shared" si="12"/>
        <v>0</v>
      </c>
      <c r="S141" s="134">
        <v>0</v>
      </c>
      <c r="T141" s="135">
        <f t="shared" si="13"/>
        <v>0</v>
      </c>
      <c r="AR141" s="136" t="s">
        <v>124</v>
      </c>
      <c r="AT141" s="136" t="s">
        <v>120</v>
      </c>
      <c r="AU141" s="136" t="s">
        <v>85</v>
      </c>
      <c r="AY141" s="13" t="s">
        <v>117</v>
      </c>
      <c r="BE141" s="137">
        <f t="shared" si="14"/>
        <v>0</v>
      </c>
      <c r="BF141" s="137">
        <f t="shared" si="15"/>
        <v>0</v>
      </c>
      <c r="BG141" s="137">
        <f t="shared" si="16"/>
        <v>0</v>
      </c>
      <c r="BH141" s="137">
        <f t="shared" si="17"/>
        <v>0</v>
      </c>
      <c r="BI141" s="137">
        <f t="shared" si="18"/>
        <v>0</v>
      </c>
      <c r="BJ141" s="13" t="s">
        <v>83</v>
      </c>
      <c r="BK141" s="137">
        <f t="shared" si="19"/>
        <v>0</v>
      </c>
      <c r="BL141" s="13" t="s">
        <v>124</v>
      </c>
      <c r="BM141" s="136" t="s">
        <v>188</v>
      </c>
    </row>
    <row r="142" spans="2:65" s="1" customFormat="1" ht="21.75" customHeight="1">
      <c r="B142" s="28"/>
      <c r="C142" s="124" t="s">
        <v>124</v>
      </c>
      <c r="D142" s="124" t="s">
        <v>120</v>
      </c>
      <c r="E142" s="125" t="s">
        <v>189</v>
      </c>
      <c r="F142" s="126" t="s">
        <v>190</v>
      </c>
      <c r="G142" s="127" t="s">
        <v>154</v>
      </c>
      <c r="H142" s="128">
        <v>2</v>
      </c>
      <c r="I142" s="129"/>
      <c r="J142" s="130">
        <f t="shared" si="10"/>
        <v>0</v>
      </c>
      <c r="K142" s="131"/>
      <c r="L142" s="28"/>
      <c r="M142" s="132" t="s">
        <v>1</v>
      </c>
      <c r="N142" s="133" t="s">
        <v>43</v>
      </c>
      <c r="P142" s="134">
        <f t="shared" si="11"/>
        <v>0</v>
      </c>
      <c r="Q142" s="134">
        <v>5.0000000000000001E-4</v>
      </c>
      <c r="R142" s="134">
        <f t="shared" si="12"/>
        <v>1E-3</v>
      </c>
      <c r="S142" s="134">
        <v>0</v>
      </c>
      <c r="T142" s="135">
        <f t="shared" si="13"/>
        <v>0</v>
      </c>
      <c r="AR142" s="136" t="s">
        <v>124</v>
      </c>
      <c r="AT142" s="136" t="s">
        <v>120</v>
      </c>
      <c r="AU142" s="136" t="s">
        <v>85</v>
      </c>
      <c r="AY142" s="13" t="s">
        <v>117</v>
      </c>
      <c r="BE142" s="137">
        <f t="shared" si="14"/>
        <v>0</v>
      </c>
      <c r="BF142" s="137">
        <f t="shared" si="15"/>
        <v>0</v>
      </c>
      <c r="BG142" s="137">
        <f t="shared" si="16"/>
        <v>0</v>
      </c>
      <c r="BH142" s="137">
        <f t="shared" si="17"/>
        <v>0</v>
      </c>
      <c r="BI142" s="137">
        <f t="shared" si="18"/>
        <v>0</v>
      </c>
      <c r="BJ142" s="13" t="s">
        <v>83</v>
      </c>
      <c r="BK142" s="137">
        <f t="shared" si="19"/>
        <v>0</v>
      </c>
      <c r="BL142" s="13" t="s">
        <v>124</v>
      </c>
      <c r="BM142" s="136" t="s">
        <v>191</v>
      </c>
    </row>
    <row r="143" spans="2:65" s="1" customFormat="1" ht="24.15" customHeight="1">
      <c r="B143" s="28"/>
      <c r="C143" s="124" t="s">
        <v>192</v>
      </c>
      <c r="D143" s="124" t="s">
        <v>120</v>
      </c>
      <c r="E143" s="125" t="s">
        <v>193</v>
      </c>
      <c r="F143" s="126" t="s">
        <v>194</v>
      </c>
      <c r="G143" s="127" t="s">
        <v>142</v>
      </c>
      <c r="H143" s="128">
        <v>1.4999999999999999E-2</v>
      </c>
      <c r="I143" s="129"/>
      <c r="J143" s="130">
        <f t="shared" si="10"/>
        <v>0</v>
      </c>
      <c r="K143" s="131"/>
      <c r="L143" s="28"/>
      <c r="M143" s="132" t="s">
        <v>1</v>
      </c>
      <c r="N143" s="133" t="s">
        <v>43</v>
      </c>
      <c r="P143" s="134">
        <f t="shared" si="11"/>
        <v>0</v>
      </c>
      <c r="Q143" s="134">
        <v>0</v>
      </c>
      <c r="R143" s="134">
        <f t="shared" si="12"/>
        <v>0</v>
      </c>
      <c r="S143" s="134">
        <v>0</v>
      </c>
      <c r="T143" s="135">
        <f t="shared" si="13"/>
        <v>0</v>
      </c>
      <c r="AR143" s="136" t="s">
        <v>124</v>
      </c>
      <c r="AT143" s="136" t="s">
        <v>120</v>
      </c>
      <c r="AU143" s="136" t="s">
        <v>85</v>
      </c>
      <c r="AY143" s="13" t="s">
        <v>117</v>
      </c>
      <c r="BE143" s="137">
        <f t="shared" si="14"/>
        <v>0</v>
      </c>
      <c r="BF143" s="137">
        <f t="shared" si="15"/>
        <v>0</v>
      </c>
      <c r="BG143" s="137">
        <f t="shared" si="16"/>
        <v>0</v>
      </c>
      <c r="BH143" s="137">
        <f t="shared" si="17"/>
        <v>0</v>
      </c>
      <c r="BI143" s="137">
        <f t="shared" si="18"/>
        <v>0</v>
      </c>
      <c r="BJ143" s="13" t="s">
        <v>83</v>
      </c>
      <c r="BK143" s="137">
        <f t="shared" si="19"/>
        <v>0</v>
      </c>
      <c r="BL143" s="13" t="s">
        <v>124</v>
      </c>
      <c r="BM143" s="136" t="s">
        <v>195</v>
      </c>
    </row>
    <row r="144" spans="2:65" s="11" customFormat="1" ht="22.8" customHeight="1">
      <c r="B144" s="112"/>
      <c r="D144" s="113" t="s">
        <v>77</v>
      </c>
      <c r="E144" s="122" t="s">
        <v>196</v>
      </c>
      <c r="F144" s="122" t="s">
        <v>197</v>
      </c>
      <c r="I144" s="115"/>
      <c r="J144" s="123">
        <f>BK144</f>
        <v>0</v>
      </c>
      <c r="L144" s="112"/>
      <c r="M144" s="117"/>
      <c r="P144" s="118">
        <f>SUM(P145:P154)</f>
        <v>0</v>
      </c>
      <c r="R144" s="118">
        <f>SUM(R145:R154)</f>
        <v>1.43E-2</v>
      </c>
      <c r="T144" s="119">
        <f>SUM(T145:T154)</f>
        <v>1.7100000000000001E-2</v>
      </c>
      <c r="AR144" s="113" t="s">
        <v>85</v>
      </c>
      <c r="AT144" s="120" t="s">
        <v>77</v>
      </c>
      <c r="AU144" s="120" t="s">
        <v>83</v>
      </c>
      <c r="AY144" s="113" t="s">
        <v>117</v>
      </c>
      <c r="BK144" s="121">
        <f>SUM(BK145:BK154)</f>
        <v>0</v>
      </c>
    </row>
    <row r="145" spans="2:65" s="1" customFormat="1" ht="16.5" customHeight="1">
      <c r="B145" s="28"/>
      <c r="C145" s="124" t="s">
        <v>198</v>
      </c>
      <c r="D145" s="124" t="s">
        <v>120</v>
      </c>
      <c r="E145" s="125" t="s">
        <v>199</v>
      </c>
      <c r="F145" s="126" t="s">
        <v>200</v>
      </c>
      <c r="G145" s="127" t="s">
        <v>147</v>
      </c>
      <c r="H145" s="128">
        <v>1</v>
      </c>
      <c r="I145" s="129"/>
      <c r="J145" s="130">
        <f t="shared" ref="J145:J154" si="20">ROUND(I145*H145,2)</f>
        <v>0</v>
      </c>
      <c r="K145" s="131"/>
      <c r="L145" s="28"/>
      <c r="M145" s="132" t="s">
        <v>1</v>
      </c>
      <c r="N145" s="133" t="s">
        <v>43</v>
      </c>
      <c r="P145" s="134">
        <f t="shared" ref="P145:P154" si="21">O145*H145</f>
        <v>0</v>
      </c>
      <c r="Q145" s="134">
        <v>0</v>
      </c>
      <c r="R145" s="134">
        <f t="shared" ref="R145:R154" si="22">Q145*H145</f>
        <v>0</v>
      </c>
      <c r="S145" s="134">
        <v>0</v>
      </c>
      <c r="T145" s="135">
        <f t="shared" ref="T145:T154" si="23">S145*H145</f>
        <v>0</v>
      </c>
      <c r="AR145" s="136" t="s">
        <v>124</v>
      </c>
      <c r="AT145" s="136" t="s">
        <v>120</v>
      </c>
      <c r="AU145" s="136" t="s">
        <v>85</v>
      </c>
      <c r="AY145" s="13" t="s">
        <v>117</v>
      </c>
      <c r="BE145" s="137">
        <f t="shared" ref="BE145:BE154" si="24">IF(N145="základní",J145,0)</f>
        <v>0</v>
      </c>
      <c r="BF145" s="137">
        <f t="shared" ref="BF145:BF154" si="25">IF(N145="snížená",J145,0)</f>
        <v>0</v>
      </c>
      <c r="BG145" s="137">
        <f t="shared" ref="BG145:BG154" si="26">IF(N145="zákl. přenesená",J145,0)</f>
        <v>0</v>
      </c>
      <c r="BH145" s="137">
        <f t="shared" ref="BH145:BH154" si="27">IF(N145="sníž. přenesená",J145,0)</f>
        <v>0</v>
      </c>
      <c r="BI145" s="137">
        <f t="shared" ref="BI145:BI154" si="28">IF(N145="nulová",J145,0)</f>
        <v>0</v>
      </c>
      <c r="BJ145" s="13" t="s">
        <v>83</v>
      </c>
      <c r="BK145" s="137">
        <f t="shared" ref="BK145:BK154" si="29">ROUND(I145*H145,2)</f>
        <v>0</v>
      </c>
      <c r="BL145" s="13" t="s">
        <v>124</v>
      </c>
      <c r="BM145" s="136" t="s">
        <v>201</v>
      </c>
    </row>
    <row r="146" spans="2:65" s="1" customFormat="1" ht="24.15" customHeight="1">
      <c r="B146" s="28"/>
      <c r="C146" s="124" t="s">
        <v>202</v>
      </c>
      <c r="D146" s="124" t="s">
        <v>120</v>
      </c>
      <c r="E146" s="125" t="s">
        <v>203</v>
      </c>
      <c r="F146" s="126" t="s">
        <v>204</v>
      </c>
      <c r="G146" s="127" t="s">
        <v>123</v>
      </c>
      <c r="H146" s="128">
        <v>2</v>
      </c>
      <c r="I146" s="129"/>
      <c r="J146" s="130">
        <f t="shared" si="20"/>
        <v>0</v>
      </c>
      <c r="K146" s="131"/>
      <c r="L146" s="28"/>
      <c r="M146" s="132" t="s">
        <v>1</v>
      </c>
      <c r="N146" s="133" t="s">
        <v>43</v>
      </c>
      <c r="P146" s="134">
        <f t="shared" si="21"/>
        <v>0</v>
      </c>
      <c r="Q146" s="134">
        <v>1.8500000000000001E-3</v>
      </c>
      <c r="R146" s="134">
        <f t="shared" si="22"/>
        <v>3.7000000000000002E-3</v>
      </c>
      <c r="S146" s="134">
        <v>0</v>
      </c>
      <c r="T146" s="135">
        <f t="shared" si="23"/>
        <v>0</v>
      </c>
      <c r="AR146" s="136" t="s">
        <v>124</v>
      </c>
      <c r="AT146" s="136" t="s">
        <v>120</v>
      </c>
      <c r="AU146" s="136" t="s">
        <v>85</v>
      </c>
      <c r="AY146" s="13" t="s">
        <v>117</v>
      </c>
      <c r="BE146" s="137">
        <f t="shared" si="24"/>
        <v>0</v>
      </c>
      <c r="BF146" s="137">
        <f t="shared" si="25"/>
        <v>0</v>
      </c>
      <c r="BG146" s="137">
        <f t="shared" si="26"/>
        <v>0</v>
      </c>
      <c r="BH146" s="137">
        <f t="shared" si="27"/>
        <v>0</v>
      </c>
      <c r="BI146" s="137">
        <f t="shared" si="28"/>
        <v>0</v>
      </c>
      <c r="BJ146" s="13" t="s">
        <v>83</v>
      </c>
      <c r="BK146" s="137">
        <f t="shared" si="29"/>
        <v>0</v>
      </c>
      <c r="BL146" s="13" t="s">
        <v>124</v>
      </c>
      <c r="BM146" s="136" t="s">
        <v>205</v>
      </c>
    </row>
    <row r="147" spans="2:65" s="1" customFormat="1" ht="24.15" customHeight="1">
      <c r="B147" s="28"/>
      <c r="C147" s="124" t="s">
        <v>206</v>
      </c>
      <c r="D147" s="124" t="s">
        <v>120</v>
      </c>
      <c r="E147" s="125" t="s">
        <v>207</v>
      </c>
      <c r="F147" s="126" t="s">
        <v>208</v>
      </c>
      <c r="G147" s="127" t="s">
        <v>123</v>
      </c>
      <c r="H147" s="128">
        <v>2</v>
      </c>
      <c r="I147" s="129"/>
      <c r="J147" s="130">
        <f t="shared" si="20"/>
        <v>0</v>
      </c>
      <c r="K147" s="131"/>
      <c r="L147" s="28"/>
      <c r="M147" s="132" t="s">
        <v>1</v>
      </c>
      <c r="N147" s="133" t="s">
        <v>43</v>
      </c>
      <c r="P147" s="134">
        <f t="shared" si="21"/>
        <v>0</v>
      </c>
      <c r="Q147" s="134">
        <v>3.96E-3</v>
      </c>
      <c r="R147" s="134">
        <f t="shared" si="22"/>
        <v>7.92E-3</v>
      </c>
      <c r="S147" s="134">
        <v>0</v>
      </c>
      <c r="T147" s="135">
        <f t="shared" si="23"/>
        <v>0</v>
      </c>
      <c r="AR147" s="136" t="s">
        <v>124</v>
      </c>
      <c r="AT147" s="136" t="s">
        <v>120</v>
      </c>
      <c r="AU147" s="136" t="s">
        <v>85</v>
      </c>
      <c r="AY147" s="13" t="s">
        <v>117</v>
      </c>
      <c r="BE147" s="137">
        <f t="shared" si="24"/>
        <v>0</v>
      </c>
      <c r="BF147" s="137">
        <f t="shared" si="25"/>
        <v>0</v>
      </c>
      <c r="BG147" s="137">
        <f t="shared" si="26"/>
        <v>0</v>
      </c>
      <c r="BH147" s="137">
        <f t="shared" si="27"/>
        <v>0</v>
      </c>
      <c r="BI147" s="137">
        <f t="shared" si="28"/>
        <v>0</v>
      </c>
      <c r="BJ147" s="13" t="s">
        <v>83</v>
      </c>
      <c r="BK147" s="137">
        <f t="shared" si="29"/>
        <v>0</v>
      </c>
      <c r="BL147" s="13" t="s">
        <v>124</v>
      </c>
      <c r="BM147" s="136" t="s">
        <v>209</v>
      </c>
    </row>
    <row r="148" spans="2:65" s="1" customFormat="1" ht="24.15" customHeight="1">
      <c r="B148" s="28"/>
      <c r="C148" s="124" t="s">
        <v>7</v>
      </c>
      <c r="D148" s="124" t="s">
        <v>120</v>
      </c>
      <c r="E148" s="125" t="s">
        <v>210</v>
      </c>
      <c r="F148" s="126" t="s">
        <v>211</v>
      </c>
      <c r="G148" s="127" t="s">
        <v>123</v>
      </c>
      <c r="H148" s="128">
        <v>5</v>
      </c>
      <c r="I148" s="129"/>
      <c r="J148" s="130">
        <f t="shared" si="20"/>
        <v>0</v>
      </c>
      <c r="K148" s="131"/>
      <c r="L148" s="28"/>
      <c r="M148" s="132" t="s">
        <v>1</v>
      </c>
      <c r="N148" s="133" t="s">
        <v>43</v>
      </c>
      <c r="P148" s="134">
        <f t="shared" si="21"/>
        <v>0</v>
      </c>
      <c r="Q148" s="134">
        <v>3.8999999999999999E-4</v>
      </c>
      <c r="R148" s="134">
        <f t="shared" si="22"/>
        <v>1.9499999999999999E-3</v>
      </c>
      <c r="S148" s="134">
        <v>3.4199999999999999E-3</v>
      </c>
      <c r="T148" s="135">
        <f t="shared" si="23"/>
        <v>1.7100000000000001E-2</v>
      </c>
      <c r="AR148" s="136" t="s">
        <v>124</v>
      </c>
      <c r="AT148" s="136" t="s">
        <v>120</v>
      </c>
      <c r="AU148" s="136" t="s">
        <v>85</v>
      </c>
      <c r="AY148" s="13" t="s">
        <v>117</v>
      </c>
      <c r="BE148" s="137">
        <f t="shared" si="24"/>
        <v>0</v>
      </c>
      <c r="BF148" s="137">
        <f t="shared" si="25"/>
        <v>0</v>
      </c>
      <c r="BG148" s="137">
        <f t="shared" si="26"/>
        <v>0</v>
      </c>
      <c r="BH148" s="137">
        <f t="shared" si="27"/>
        <v>0</v>
      </c>
      <c r="BI148" s="137">
        <f t="shared" si="28"/>
        <v>0</v>
      </c>
      <c r="BJ148" s="13" t="s">
        <v>83</v>
      </c>
      <c r="BK148" s="137">
        <f t="shared" si="29"/>
        <v>0</v>
      </c>
      <c r="BL148" s="13" t="s">
        <v>124</v>
      </c>
      <c r="BM148" s="136" t="s">
        <v>212</v>
      </c>
    </row>
    <row r="149" spans="2:65" s="1" customFormat="1" ht="16.5" customHeight="1">
      <c r="B149" s="28"/>
      <c r="C149" s="124" t="s">
        <v>213</v>
      </c>
      <c r="D149" s="124" t="s">
        <v>120</v>
      </c>
      <c r="E149" s="125" t="s">
        <v>214</v>
      </c>
      <c r="F149" s="126" t="s">
        <v>215</v>
      </c>
      <c r="G149" s="127" t="s">
        <v>154</v>
      </c>
      <c r="H149" s="128">
        <v>2</v>
      </c>
      <c r="I149" s="129"/>
      <c r="J149" s="130">
        <f t="shared" si="20"/>
        <v>0</v>
      </c>
      <c r="K149" s="131"/>
      <c r="L149" s="28"/>
      <c r="M149" s="132" t="s">
        <v>1</v>
      </c>
      <c r="N149" s="133" t="s">
        <v>43</v>
      </c>
      <c r="P149" s="134">
        <f t="shared" si="21"/>
        <v>0</v>
      </c>
      <c r="Q149" s="134">
        <v>0</v>
      </c>
      <c r="R149" s="134">
        <f t="shared" si="22"/>
        <v>0</v>
      </c>
      <c r="S149" s="134">
        <v>0</v>
      </c>
      <c r="T149" s="135">
        <f t="shared" si="23"/>
        <v>0</v>
      </c>
      <c r="AR149" s="136" t="s">
        <v>124</v>
      </c>
      <c r="AT149" s="136" t="s">
        <v>120</v>
      </c>
      <c r="AU149" s="136" t="s">
        <v>85</v>
      </c>
      <c r="AY149" s="13" t="s">
        <v>117</v>
      </c>
      <c r="BE149" s="137">
        <f t="shared" si="24"/>
        <v>0</v>
      </c>
      <c r="BF149" s="137">
        <f t="shared" si="25"/>
        <v>0</v>
      </c>
      <c r="BG149" s="137">
        <f t="shared" si="26"/>
        <v>0</v>
      </c>
      <c r="BH149" s="137">
        <f t="shared" si="27"/>
        <v>0</v>
      </c>
      <c r="BI149" s="137">
        <f t="shared" si="28"/>
        <v>0</v>
      </c>
      <c r="BJ149" s="13" t="s">
        <v>83</v>
      </c>
      <c r="BK149" s="137">
        <f t="shared" si="29"/>
        <v>0</v>
      </c>
      <c r="BL149" s="13" t="s">
        <v>124</v>
      </c>
      <c r="BM149" s="136" t="s">
        <v>216</v>
      </c>
    </row>
    <row r="150" spans="2:65" s="1" customFormat="1" ht="16.5" customHeight="1">
      <c r="B150" s="28"/>
      <c r="C150" s="124" t="s">
        <v>217</v>
      </c>
      <c r="D150" s="124" t="s">
        <v>120</v>
      </c>
      <c r="E150" s="125" t="s">
        <v>218</v>
      </c>
      <c r="F150" s="126" t="s">
        <v>219</v>
      </c>
      <c r="G150" s="127" t="s">
        <v>123</v>
      </c>
      <c r="H150" s="128">
        <v>15</v>
      </c>
      <c r="I150" s="129"/>
      <c r="J150" s="130">
        <f t="shared" si="20"/>
        <v>0</v>
      </c>
      <c r="K150" s="131"/>
      <c r="L150" s="28"/>
      <c r="M150" s="132" t="s">
        <v>1</v>
      </c>
      <c r="N150" s="133" t="s">
        <v>43</v>
      </c>
      <c r="P150" s="134">
        <f t="shared" si="21"/>
        <v>0</v>
      </c>
      <c r="Q150" s="134">
        <v>0</v>
      </c>
      <c r="R150" s="134">
        <f t="shared" si="22"/>
        <v>0</v>
      </c>
      <c r="S150" s="134">
        <v>0</v>
      </c>
      <c r="T150" s="135">
        <f t="shared" si="23"/>
        <v>0</v>
      </c>
      <c r="AR150" s="136" t="s">
        <v>124</v>
      </c>
      <c r="AT150" s="136" t="s">
        <v>120</v>
      </c>
      <c r="AU150" s="136" t="s">
        <v>85</v>
      </c>
      <c r="AY150" s="13" t="s">
        <v>117</v>
      </c>
      <c r="BE150" s="137">
        <f t="shared" si="24"/>
        <v>0</v>
      </c>
      <c r="BF150" s="137">
        <f t="shared" si="25"/>
        <v>0</v>
      </c>
      <c r="BG150" s="137">
        <f t="shared" si="26"/>
        <v>0</v>
      </c>
      <c r="BH150" s="137">
        <f t="shared" si="27"/>
        <v>0</v>
      </c>
      <c r="BI150" s="137">
        <f t="shared" si="28"/>
        <v>0</v>
      </c>
      <c r="BJ150" s="13" t="s">
        <v>83</v>
      </c>
      <c r="BK150" s="137">
        <f t="shared" si="29"/>
        <v>0</v>
      </c>
      <c r="BL150" s="13" t="s">
        <v>124</v>
      </c>
      <c r="BM150" s="136" t="s">
        <v>220</v>
      </c>
    </row>
    <row r="151" spans="2:65" s="1" customFormat="1" ht="16.5" customHeight="1">
      <c r="B151" s="28"/>
      <c r="C151" s="124" t="s">
        <v>221</v>
      </c>
      <c r="D151" s="124" t="s">
        <v>120</v>
      </c>
      <c r="E151" s="125" t="s">
        <v>222</v>
      </c>
      <c r="F151" s="126" t="s">
        <v>223</v>
      </c>
      <c r="G151" s="127" t="s">
        <v>154</v>
      </c>
      <c r="H151" s="128">
        <v>1</v>
      </c>
      <c r="I151" s="129"/>
      <c r="J151" s="130">
        <f t="shared" si="20"/>
        <v>0</v>
      </c>
      <c r="K151" s="131"/>
      <c r="L151" s="28"/>
      <c r="M151" s="132" t="s">
        <v>1</v>
      </c>
      <c r="N151" s="133" t="s">
        <v>43</v>
      </c>
      <c r="P151" s="134">
        <f t="shared" si="21"/>
        <v>0</v>
      </c>
      <c r="Q151" s="134">
        <v>0</v>
      </c>
      <c r="R151" s="134">
        <f t="shared" si="22"/>
        <v>0</v>
      </c>
      <c r="S151" s="134">
        <v>0</v>
      </c>
      <c r="T151" s="135">
        <f t="shared" si="23"/>
        <v>0</v>
      </c>
      <c r="AR151" s="136" t="s">
        <v>124</v>
      </c>
      <c r="AT151" s="136" t="s">
        <v>120</v>
      </c>
      <c r="AU151" s="136" t="s">
        <v>85</v>
      </c>
      <c r="AY151" s="13" t="s">
        <v>117</v>
      </c>
      <c r="BE151" s="137">
        <f t="shared" si="24"/>
        <v>0</v>
      </c>
      <c r="BF151" s="137">
        <f t="shared" si="25"/>
        <v>0</v>
      </c>
      <c r="BG151" s="137">
        <f t="shared" si="26"/>
        <v>0</v>
      </c>
      <c r="BH151" s="137">
        <f t="shared" si="27"/>
        <v>0</v>
      </c>
      <c r="BI151" s="137">
        <f t="shared" si="28"/>
        <v>0</v>
      </c>
      <c r="BJ151" s="13" t="s">
        <v>83</v>
      </c>
      <c r="BK151" s="137">
        <f t="shared" si="29"/>
        <v>0</v>
      </c>
      <c r="BL151" s="13" t="s">
        <v>124</v>
      </c>
      <c r="BM151" s="136" t="s">
        <v>224</v>
      </c>
    </row>
    <row r="152" spans="2:65" s="1" customFormat="1" ht="16.5" customHeight="1">
      <c r="B152" s="28"/>
      <c r="C152" s="124" t="s">
        <v>225</v>
      </c>
      <c r="D152" s="124" t="s">
        <v>120</v>
      </c>
      <c r="E152" s="125" t="s">
        <v>226</v>
      </c>
      <c r="F152" s="126" t="s">
        <v>227</v>
      </c>
      <c r="G152" s="127" t="s">
        <v>154</v>
      </c>
      <c r="H152" s="128">
        <v>1</v>
      </c>
      <c r="I152" s="129"/>
      <c r="J152" s="130">
        <f t="shared" si="20"/>
        <v>0</v>
      </c>
      <c r="K152" s="131"/>
      <c r="L152" s="28"/>
      <c r="M152" s="132" t="s">
        <v>1</v>
      </c>
      <c r="N152" s="133" t="s">
        <v>43</v>
      </c>
      <c r="P152" s="134">
        <f t="shared" si="21"/>
        <v>0</v>
      </c>
      <c r="Q152" s="134">
        <v>2.5000000000000001E-4</v>
      </c>
      <c r="R152" s="134">
        <f t="shared" si="22"/>
        <v>2.5000000000000001E-4</v>
      </c>
      <c r="S152" s="134">
        <v>0</v>
      </c>
      <c r="T152" s="135">
        <f t="shared" si="23"/>
        <v>0</v>
      </c>
      <c r="AR152" s="136" t="s">
        <v>124</v>
      </c>
      <c r="AT152" s="136" t="s">
        <v>120</v>
      </c>
      <c r="AU152" s="136" t="s">
        <v>85</v>
      </c>
      <c r="AY152" s="13" t="s">
        <v>117</v>
      </c>
      <c r="BE152" s="137">
        <f t="shared" si="24"/>
        <v>0</v>
      </c>
      <c r="BF152" s="137">
        <f t="shared" si="25"/>
        <v>0</v>
      </c>
      <c r="BG152" s="137">
        <f t="shared" si="26"/>
        <v>0</v>
      </c>
      <c r="BH152" s="137">
        <f t="shared" si="27"/>
        <v>0</v>
      </c>
      <c r="BI152" s="137">
        <f t="shared" si="28"/>
        <v>0</v>
      </c>
      <c r="BJ152" s="13" t="s">
        <v>83</v>
      </c>
      <c r="BK152" s="137">
        <f t="shared" si="29"/>
        <v>0</v>
      </c>
      <c r="BL152" s="13" t="s">
        <v>124</v>
      </c>
      <c r="BM152" s="136" t="s">
        <v>228</v>
      </c>
    </row>
    <row r="153" spans="2:65" s="1" customFormat="1" ht="24.15" customHeight="1">
      <c r="B153" s="28"/>
      <c r="C153" s="124" t="s">
        <v>229</v>
      </c>
      <c r="D153" s="124" t="s">
        <v>120</v>
      </c>
      <c r="E153" s="125" t="s">
        <v>230</v>
      </c>
      <c r="F153" s="126" t="s">
        <v>231</v>
      </c>
      <c r="G153" s="127" t="s">
        <v>154</v>
      </c>
      <c r="H153" s="128">
        <v>2</v>
      </c>
      <c r="I153" s="129"/>
      <c r="J153" s="130">
        <f t="shared" si="20"/>
        <v>0</v>
      </c>
      <c r="K153" s="131"/>
      <c r="L153" s="28"/>
      <c r="M153" s="132" t="s">
        <v>1</v>
      </c>
      <c r="N153" s="133" t="s">
        <v>43</v>
      </c>
      <c r="P153" s="134">
        <f t="shared" si="21"/>
        <v>0</v>
      </c>
      <c r="Q153" s="134">
        <v>2.4000000000000001E-4</v>
      </c>
      <c r="R153" s="134">
        <f t="shared" si="22"/>
        <v>4.8000000000000001E-4</v>
      </c>
      <c r="S153" s="134">
        <v>0</v>
      </c>
      <c r="T153" s="135">
        <f t="shared" si="23"/>
        <v>0</v>
      </c>
      <c r="AR153" s="136" t="s">
        <v>124</v>
      </c>
      <c r="AT153" s="136" t="s">
        <v>120</v>
      </c>
      <c r="AU153" s="136" t="s">
        <v>85</v>
      </c>
      <c r="AY153" s="13" t="s">
        <v>117</v>
      </c>
      <c r="BE153" s="137">
        <f t="shared" si="24"/>
        <v>0</v>
      </c>
      <c r="BF153" s="137">
        <f t="shared" si="25"/>
        <v>0</v>
      </c>
      <c r="BG153" s="137">
        <f t="shared" si="26"/>
        <v>0</v>
      </c>
      <c r="BH153" s="137">
        <f t="shared" si="27"/>
        <v>0</v>
      </c>
      <c r="BI153" s="137">
        <f t="shared" si="28"/>
        <v>0</v>
      </c>
      <c r="BJ153" s="13" t="s">
        <v>83</v>
      </c>
      <c r="BK153" s="137">
        <f t="shared" si="29"/>
        <v>0</v>
      </c>
      <c r="BL153" s="13" t="s">
        <v>124</v>
      </c>
      <c r="BM153" s="136" t="s">
        <v>232</v>
      </c>
    </row>
    <row r="154" spans="2:65" s="1" customFormat="1" ht="24.15" customHeight="1">
      <c r="B154" s="28"/>
      <c r="C154" s="124" t="s">
        <v>233</v>
      </c>
      <c r="D154" s="124" t="s">
        <v>120</v>
      </c>
      <c r="E154" s="125" t="s">
        <v>234</v>
      </c>
      <c r="F154" s="126" t="s">
        <v>235</v>
      </c>
      <c r="G154" s="127" t="s">
        <v>142</v>
      </c>
      <c r="H154" s="128">
        <v>1.4E-2</v>
      </c>
      <c r="I154" s="129"/>
      <c r="J154" s="130">
        <f t="shared" si="20"/>
        <v>0</v>
      </c>
      <c r="K154" s="131"/>
      <c r="L154" s="28"/>
      <c r="M154" s="132" t="s">
        <v>1</v>
      </c>
      <c r="N154" s="133" t="s">
        <v>43</v>
      </c>
      <c r="P154" s="134">
        <f t="shared" si="21"/>
        <v>0</v>
      </c>
      <c r="Q154" s="134">
        <v>0</v>
      </c>
      <c r="R154" s="134">
        <f t="shared" si="22"/>
        <v>0</v>
      </c>
      <c r="S154" s="134">
        <v>0</v>
      </c>
      <c r="T154" s="135">
        <f t="shared" si="23"/>
        <v>0</v>
      </c>
      <c r="AR154" s="136" t="s">
        <v>124</v>
      </c>
      <c r="AT154" s="136" t="s">
        <v>120</v>
      </c>
      <c r="AU154" s="136" t="s">
        <v>85</v>
      </c>
      <c r="AY154" s="13" t="s">
        <v>117</v>
      </c>
      <c r="BE154" s="137">
        <f t="shared" si="24"/>
        <v>0</v>
      </c>
      <c r="BF154" s="137">
        <f t="shared" si="25"/>
        <v>0</v>
      </c>
      <c r="BG154" s="137">
        <f t="shared" si="26"/>
        <v>0</v>
      </c>
      <c r="BH154" s="137">
        <f t="shared" si="27"/>
        <v>0</v>
      </c>
      <c r="BI154" s="137">
        <f t="shared" si="28"/>
        <v>0</v>
      </c>
      <c r="BJ154" s="13" t="s">
        <v>83</v>
      </c>
      <c r="BK154" s="137">
        <f t="shared" si="29"/>
        <v>0</v>
      </c>
      <c r="BL154" s="13" t="s">
        <v>124</v>
      </c>
      <c r="BM154" s="136" t="s">
        <v>236</v>
      </c>
    </row>
    <row r="155" spans="2:65" s="11" customFormat="1" ht="22.8" customHeight="1">
      <c r="B155" s="112"/>
      <c r="D155" s="113" t="s">
        <v>77</v>
      </c>
      <c r="E155" s="122" t="s">
        <v>237</v>
      </c>
      <c r="F155" s="122" t="s">
        <v>238</v>
      </c>
      <c r="I155" s="115"/>
      <c r="J155" s="123">
        <f>BK155</f>
        <v>0</v>
      </c>
      <c r="L155" s="112"/>
      <c r="M155" s="117"/>
      <c r="P155" s="118">
        <f>SUM(P156:P191)</f>
        <v>0</v>
      </c>
      <c r="R155" s="118">
        <f>SUM(R156:R191)</f>
        <v>0.13350000000000001</v>
      </c>
      <c r="T155" s="119">
        <f>SUM(T156:T191)</f>
        <v>0.71250000000000002</v>
      </c>
      <c r="AR155" s="113" t="s">
        <v>85</v>
      </c>
      <c r="AT155" s="120" t="s">
        <v>77</v>
      </c>
      <c r="AU155" s="120" t="s">
        <v>83</v>
      </c>
      <c r="AY155" s="113" t="s">
        <v>117</v>
      </c>
      <c r="BK155" s="121">
        <f>SUM(BK156:BK191)</f>
        <v>0</v>
      </c>
    </row>
    <row r="156" spans="2:65" s="1" customFormat="1" ht="24.15" customHeight="1">
      <c r="B156" s="28"/>
      <c r="C156" s="124" t="s">
        <v>239</v>
      </c>
      <c r="D156" s="124" t="s">
        <v>120</v>
      </c>
      <c r="E156" s="125" t="s">
        <v>240</v>
      </c>
      <c r="F156" s="126" t="s">
        <v>241</v>
      </c>
      <c r="G156" s="127" t="s">
        <v>154</v>
      </c>
      <c r="H156" s="128">
        <v>2</v>
      </c>
      <c r="I156" s="129"/>
      <c r="J156" s="130">
        <f t="shared" ref="J156:J191" si="30">ROUND(I156*H156,2)</f>
        <v>0</v>
      </c>
      <c r="K156" s="131"/>
      <c r="L156" s="28"/>
      <c r="M156" s="132" t="s">
        <v>1</v>
      </c>
      <c r="N156" s="133" t="s">
        <v>43</v>
      </c>
      <c r="P156" s="134">
        <f t="shared" ref="P156:P191" si="31">O156*H156</f>
        <v>0</v>
      </c>
      <c r="Q156" s="134">
        <v>1.7000000000000001E-4</v>
      </c>
      <c r="R156" s="134">
        <f t="shared" ref="R156:R191" si="32">Q156*H156</f>
        <v>3.4000000000000002E-4</v>
      </c>
      <c r="S156" s="134">
        <v>0.35625000000000001</v>
      </c>
      <c r="T156" s="135">
        <f t="shared" ref="T156:T191" si="33">S156*H156</f>
        <v>0.71250000000000002</v>
      </c>
      <c r="AR156" s="136" t="s">
        <v>124</v>
      </c>
      <c r="AT156" s="136" t="s">
        <v>120</v>
      </c>
      <c r="AU156" s="136" t="s">
        <v>85</v>
      </c>
      <c r="AY156" s="13" t="s">
        <v>117</v>
      </c>
      <c r="BE156" s="137">
        <f t="shared" ref="BE156:BE191" si="34">IF(N156="základní",J156,0)</f>
        <v>0</v>
      </c>
      <c r="BF156" s="137">
        <f t="shared" ref="BF156:BF191" si="35">IF(N156="snížená",J156,0)</f>
        <v>0</v>
      </c>
      <c r="BG156" s="137">
        <f t="shared" ref="BG156:BG191" si="36">IF(N156="zákl. přenesená",J156,0)</f>
        <v>0</v>
      </c>
      <c r="BH156" s="137">
        <f t="shared" ref="BH156:BH191" si="37">IF(N156="sníž. přenesená",J156,0)</f>
        <v>0</v>
      </c>
      <c r="BI156" s="137">
        <f t="shared" ref="BI156:BI191" si="38">IF(N156="nulová",J156,0)</f>
        <v>0</v>
      </c>
      <c r="BJ156" s="13" t="s">
        <v>83</v>
      </c>
      <c r="BK156" s="137">
        <f t="shared" ref="BK156:BK191" si="39">ROUND(I156*H156,2)</f>
        <v>0</v>
      </c>
      <c r="BL156" s="13" t="s">
        <v>124</v>
      </c>
      <c r="BM156" s="136" t="s">
        <v>242</v>
      </c>
    </row>
    <row r="157" spans="2:65" s="1" customFormat="1" ht="24.15" customHeight="1">
      <c r="B157" s="28"/>
      <c r="C157" s="124" t="s">
        <v>243</v>
      </c>
      <c r="D157" s="124" t="s">
        <v>120</v>
      </c>
      <c r="E157" s="125" t="s">
        <v>244</v>
      </c>
      <c r="F157" s="126" t="s">
        <v>245</v>
      </c>
      <c r="G157" s="127" t="s">
        <v>147</v>
      </c>
      <c r="H157" s="128">
        <v>2</v>
      </c>
      <c r="I157" s="129"/>
      <c r="J157" s="130">
        <f t="shared" si="30"/>
        <v>0</v>
      </c>
      <c r="K157" s="131"/>
      <c r="L157" s="28"/>
      <c r="M157" s="132" t="s">
        <v>1</v>
      </c>
      <c r="N157" s="133" t="s">
        <v>43</v>
      </c>
      <c r="P157" s="134">
        <f t="shared" si="31"/>
        <v>0</v>
      </c>
      <c r="Q157" s="134">
        <v>3.0519999999999999E-2</v>
      </c>
      <c r="R157" s="134">
        <f t="shared" si="32"/>
        <v>6.1039999999999997E-2</v>
      </c>
      <c r="S157" s="134">
        <v>0</v>
      </c>
      <c r="T157" s="135">
        <f t="shared" si="33"/>
        <v>0</v>
      </c>
      <c r="AR157" s="136" t="s">
        <v>124</v>
      </c>
      <c r="AT157" s="136" t="s">
        <v>120</v>
      </c>
      <c r="AU157" s="136" t="s">
        <v>85</v>
      </c>
      <c r="AY157" s="13" t="s">
        <v>117</v>
      </c>
      <c r="BE157" s="137">
        <f t="shared" si="34"/>
        <v>0</v>
      </c>
      <c r="BF157" s="137">
        <f t="shared" si="35"/>
        <v>0</v>
      </c>
      <c r="BG157" s="137">
        <f t="shared" si="36"/>
        <v>0</v>
      </c>
      <c r="BH157" s="137">
        <f t="shared" si="37"/>
        <v>0</v>
      </c>
      <c r="BI157" s="137">
        <f t="shared" si="38"/>
        <v>0</v>
      </c>
      <c r="BJ157" s="13" t="s">
        <v>83</v>
      </c>
      <c r="BK157" s="137">
        <f t="shared" si="39"/>
        <v>0</v>
      </c>
      <c r="BL157" s="13" t="s">
        <v>124</v>
      </c>
      <c r="BM157" s="136" t="s">
        <v>246</v>
      </c>
    </row>
    <row r="158" spans="2:65" s="1" customFormat="1" ht="21.75" customHeight="1">
      <c r="B158" s="28"/>
      <c r="C158" s="124" t="s">
        <v>247</v>
      </c>
      <c r="D158" s="124" t="s">
        <v>120</v>
      </c>
      <c r="E158" s="125" t="s">
        <v>248</v>
      </c>
      <c r="F158" s="126" t="s">
        <v>249</v>
      </c>
      <c r="G158" s="127" t="s">
        <v>142</v>
      </c>
      <c r="H158" s="128">
        <v>0.13400000000000001</v>
      </c>
      <c r="I158" s="129"/>
      <c r="J158" s="130">
        <f t="shared" si="30"/>
        <v>0</v>
      </c>
      <c r="K158" s="131"/>
      <c r="L158" s="28"/>
      <c r="M158" s="132" t="s">
        <v>1</v>
      </c>
      <c r="N158" s="133" t="s">
        <v>43</v>
      </c>
      <c r="P158" s="134">
        <f t="shared" si="31"/>
        <v>0</v>
      </c>
      <c r="Q158" s="134">
        <v>0</v>
      </c>
      <c r="R158" s="134">
        <f t="shared" si="32"/>
        <v>0</v>
      </c>
      <c r="S158" s="134">
        <v>0</v>
      </c>
      <c r="T158" s="135">
        <f t="shared" si="33"/>
        <v>0</v>
      </c>
      <c r="AR158" s="136" t="s">
        <v>124</v>
      </c>
      <c r="AT158" s="136" t="s">
        <v>120</v>
      </c>
      <c r="AU158" s="136" t="s">
        <v>85</v>
      </c>
      <c r="AY158" s="13" t="s">
        <v>117</v>
      </c>
      <c r="BE158" s="137">
        <f t="shared" si="34"/>
        <v>0</v>
      </c>
      <c r="BF158" s="137">
        <f t="shared" si="35"/>
        <v>0</v>
      </c>
      <c r="BG158" s="137">
        <f t="shared" si="36"/>
        <v>0</v>
      </c>
      <c r="BH158" s="137">
        <f t="shared" si="37"/>
        <v>0</v>
      </c>
      <c r="BI158" s="137">
        <f t="shared" si="38"/>
        <v>0</v>
      </c>
      <c r="BJ158" s="13" t="s">
        <v>83</v>
      </c>
      <c r="BK158" s="137">
        <f t="shared" si="39"/>
        <v>0</v>
      </c>
      <c r="BL158" s="13" t="s">
        <v>124</v>
      </c>
      <c r="BM158" s="136" t="s">
        <v>250</v>
      </c>
    </row>
    <row r="159" spans="2:65" s="1" customFormat="1" ht="24.15" customHeight="1">
      <c r="B159" s="28"/>
      <c r="C159" s="124" t="s">
        <v>251</v>
      </c>
      <c r="D159" s="124" t="s">
        <v>120</v>
      </c>
      <c r="E159" s="125" t="s">
        <v>252</v>
      </c>
      <c r="F159" s="126" t="s">
        <v>253</v>
      </c>
      <c r="G159" s="127" t="s">
        <v>147</v>
      </c>
      <c r="H159" s="128">
        <v>1</v>
      </c>
      <c r="I159" s="129"/>
      <c r="J159" s="130">
        <f t="shared" si="30"/>
        <v>0</v>
      </c>
      <c r="K159" s="131"/>
      <c r="L159" s="28"/>
      <c r="M159" s="132" t="s">
        <v>1</v>
      </c>
      <c r="N159" s="133" t="s">
        <v>43</v>
      </c>
      <c r="P159" s="134">
        <f t="shared" si="31"/>
        <v>0</v>
      </c>
      <c r="Q159" s="134">
        <v>0</v>
      </c>
      <c r="R159" s="134">
        <f t="shared" si="32"/>
        <v>0</v>
      </c>
      <c r="S159" s="134">
        <v>0</v>
      </c>
      <c r="T159" s="135">
        <f t="shared" si="33"/>
        <v>0</v>
      </c>
      <c r="AR159" s="136" t="s">
        <v>124</v>
      </c>
      <c r="AT159" s="136" t="s">
        <v>120</v>
      </c>
      <c r="AU159" s="136" t="s">
        <v>85</v>
      </c>
      <c r="AY159" s="13" t="s">
        <v>117</v>
      </c>
      <c r="BE159" s="137">
        <f t="shared" si="34"/>
        <v>0</v>
      </c>
      <c r="BF159" s="137">
        <f t="shared" si="35"/>
        <v>0</v>
      </c>
      <c r="BG159" s="137">
        <f t="shared" si="36"/>
        <v>0</v>
      </c>
      <c r="BH159" s="137">
        <f t="shared" si="37"/>
        <v>0</v>
      </c>
      <c r="BI159" s="137">
        <f t="shared" si="38"/>
        <v>0</v>
      </c>
      <c r="BJ159" s="13" t="s">
        <v>83</v>
      </c>
      <c r="BK159" s="137">
        <f t="shared" si="39"/>
        <v>0</v>
      </c>
      <c r="BL159" s="13" t="s">
        <v>124</v>
      </c>
      <c r="BM159" s="136" t="s">
        <v>254</v>
      </c>
    </row>
    <row r="160" spans="2:65" s="1" customFormat="1" ht="16.5" customHeight="1">
      <c r="B160" s="28"/>
      <c r="C160" s="124" t="s">
        <v>129</v>
      </c>
      <c r="D160" s="124" t="s">
        <v>120</v>
      </c>
      <c r="E160" s="125" t="s">
        <v>255</v>
      </c>
      <c r="F160" s="126" t="s">
        <v>256</v>
      </c>
      <c r="G160" s="127" t="s">
        <v>154</v>
      </c>
      <c r="H160" s="128">
        <v>1</v>
      </c>
      <c r="I160" s="129"/>
      <c r="J160" s="130">
        <f t="shared" si="30"/>
        <v>0</v>
      </c>
      <c r="K160" s="131"/>
      <c r="L160" s="28"/>
      <c r="M160" s="132" t="s">
        <v>1</v>
      </c>
      <c r="N160" s="133" t="s">
        <v>43</v>
      </c>
      <c r="P160" s="134">
        <f t="shared" si="31"/>
        <v>0</v>
      </c>
      <c r="Q160" s="134">
        <v>0</v>
      </c>
      <c r="R160" s="134">
        <f t="shared" si="32"/>
        <v>0</v>
      </c>
      <c r="S160" s="134">
        <v>0</v>
      </c>
      <c r="T160" s="135">
        <f t="shared" si="33"/>
        <v>0</v>
      </c>
      <c r="AR160" s="136" t="s">
        <v>124</v>
      </c>
      <c r="AT160" s="136" t="s">
        <v>120</v>
      </c>
      <c r="AU160" s="136" t="s">
        <v>85</v>
      </c>
      <c r="AY160" s="13" t="s">
        <v>117</v>
      </c>
      <c r="BE160" s="137">
        <f t="shared" si="34"/>
        <v>0</v>
      </c>
      <c r="BF160" s="137">
        <f t="shared" si="35"/>
        <v>0</v>
      </c>
      <c r="BG160" s="137">
        <f t="shared" si="36"/>
        <v>0</v>
      </c>
      <c r="BH160" s="137">
        <f t="shared" si="37"/>
        <v>0</v>
      </c>
      <c r="BI160" s="137">
        <f t="shared" si="38"/>
        <v>0</v>
      </c>
      <c r="BJ160" s="13" t="s">
        <v>83</v>
      </c>
      <c r="BK160" s="137">
        <f t="shared" si="39"/>
        <v>0</v>
      </c>
      <c r="BL160" s="13" t="s">
        <v>124</v>
      </c>
      <c r="BM160" s="136" t="s">
        <v>257</v>
      </c>
    </row>
    <row r="161" spans="2:65" s="1" customFormat="1" ht="16.5" customHeight="1">
      <c r="B161" s="28"/>
      <c r="C161" s="124" t="s">
        <v>258</v>
      </c>
      <c r="D161" s="124" t="s">
        <v>120</v>
      </c>
      <c r="E161" s="125" t="s">
        <v>259</v>
      </c>
      <c r="F161" s="126" t="s">
        <v>260</v>
      </c>
      <c r="G161" s="127" t="s">
        <v>154</v>
      </c>
      <c r="H161" s="128">
        <v>1</v>
      </c>
      <c r="I161" s="129"/>
      <c r="J161" s="130">
        <f t="shared" si="30"/>
        <v>0</v>
      </c>
      <c r="K161" s="131"/>
      <c r="L161" s="28"/>
      <c r="M161" s="132" t="s">
        <v>1</v>
      </c>
      <c r="N161" s="133" t="s">
        <v>43</v>
      </c>
      <c r="P161" s="134">
        <f t="shared" si="31"/>
        <v>0</v>
      </c>
      <c r="Q161" s="134">
        <v>7.2300000000000003E-3</v>
      </c>
      <c r="R161" s="134">
        <f t="shared" si="32"/>
        <v>7.2300000000000003E-3</v>
      </c>
      <c r="S161" s="134">
        <v>0</v>
      </c>
      <c r="T161" s="135">
        <f t="shared" si="33"/>
        <v>0</v>
      </c>
      <c r="AR161" s="136" t="s">
        <v>124</v>
      </c>
      <c r="AT161" s="136" t="s">
        <v>120</v>
      </c>
      <c r="AU161" s="136" t="s">
        <v>85</v>
      </c>
      <c r="AY161" s="13" t="s">
        <v>117</v>
      </c>
      <c r="BE161" s="137">
        <f t="shared" si="34"/>
        <v>0</v>
      </c>
      <c r="BF161" s="137">
        <f t="shared" si="35"/>
        <v>0</v>
      </c>
      <c r="BG161" s="137">
        <f t="shared" si="36"/>
        <v>0</v>
      </c>
      <c r="BH161" s="137">
        <f t="shared" si="37"/>
        <v>0</v>
      </c>
      <c r="BI161" s="137">
        <f t="shared" si="38"/>
        <v>0</v>
      </c>
      <c r="BJ161" s="13" t="s">
        <v>83</v>
      </c>
      <c r="BK161" s="137">
        <f t="shared" si="39"/>
        <v>0</v>
      </c>
      <c r="BL161" s="13" t="s">
        <v>124</v>
      </c>
      <c r="BM161" s="136" t="s">
        <v>261</v>
      </c>
    </row>
    <row r="162" spans="2:65" s="1" customFormat="1" ht="24.15" customHeight="1">
      <c r="B162" s="28"/>
      <c r="C162" s="124" t="s">
        <v>262</v>
      </c>
      <c r="D162" s="124" t="s">
        <v>120</v>
      </c>
      <c r="E162" s="125" t="s">
        <v>263</v>
      </c>
      <c r="F162" s="126" t="s">
        <v>264</v>
      </c>
      <c r="G162" s="127" t="s">
        <v>154</v>
      </c>
      <c r="H162" s="128">
        <v>1</v>
      </c>
      <c r="I162" s="129"/>
      <c r="J162" s="130">
        <f t="shared" si="30"/>
        <v>0</v>
      </c>
      <c r="K162" s="131"/>
      <c r="L162" s="28"/>
      <c r="M162" s="132" t="s">
        <v>1</v>
      </c>
      <c r="N162" s="133" t="s">
        <v>43</v>
      </c>
      <c r="P162" s="134">
        <f t="shared" si="31"/>
        <v>0</v>
      </c>
      <c r="Q162" s="134">
        <v>1.9E-3</v>
      </c>
      <c r="R162" s="134">
        <f t="shared" si="32"/>
        <v>1.9E-3</v>
      </c>
      <c r="S162" s="134">
        <v>0</v>
      </c>
      <c r="T162" s="135">
        <f t="shared" si="33"/>
        <v>0</v>
      </c>
      <c r="AR162" s="136" t="s">
        <v>124</v>
      </c>
      <c r="AT162" s="136" t="s">
        <v>120</v>
      </c>
      <c r="AU162" s="136" t="s">
        <v>85</v>
      </c>
      <c r="AY162" s="13" t="s">
        <v>117</v>
      </c>
      <c r="BE162" s="137">
        <f t="shared" si="34"/>
        <v>0</v>
      </c>
      <c r="BF162" s="137">
        <f t="shared" si="35"/>
        <v>0</v>
      </c>
      <c r="BG162" s="137">
        <f t="shared" si="36"/>
        <v>0</v>
      </c>
      <c r="BH162" s="137">
        <f t="shared" si="37"/>
        <v>0</v>
      </c>
      <c r="BI162" s="137">
        <f t="shared" si="38"/>
        <v>0</v>
      </c>
      <c r="BJ162" s="13" t="s">
        <v>83</v>
      </c>
      <c r="BK162" s="137">
        <f t="shared" si="39"/>
        <v>0</v>
      </c>
      <c r="BL162" s="13" t="s">
        <v>124</v>
      </c>
      <c r="BM162" s="136" t="s">
        <v>265</v>
      </c>
    </row>
    <row r="163" spans="2:65" s="1" customFormat="1" ht="24.15" customHeight="1">
      <c r="B163" s="28"/>
      <c r="C163" s="124" t="s">
        <v>266</v>
      </c>
      <c r="D163" s="124" t="s">
        <v>120</v>
      </c>
      <c r="E163" s="125" t="s">
        <v>267</v>
      </c>
      <c r="F163" s="126" t="s">
        <v>268</v>
      </c>
      <c r="G163" s="127" t="s">
        <v>154</v>
      </c>
      <c r="H163" s="128">
        <v>1</v>
      </c>
      <c r="I163" s="129"/>
      <c r="J163" s="130">
        <f t="shared" si="30"/>
        <v>0</v>
      </c>
      <c r="K163" s="131"/>
      <c r="L163" s="28"/>
      <c r="M163" s="132" t="s">
        <v>1</v>
      </c>
      <c r="N163" s="133" t="s">
        <v>43</v>
      </c>
      <c r="P163" s="134">
        <f t="shared" si="31"/>
        <v>0</v>
      </c>
      <c r="Q163" s="134">
        <v>3.0000000000000001E-3</v>
      </c>
      <c r="R163" s="134">
        <f t="shared" si="32"/>
        <v>3.0000000000000001E-3</v>
      </c>
      <c r="S163" s="134">
        <v>0</v>
      </c>
      <c r="T163" s="135">
        <f t="shared" si="33"/>
        <v>0</v>
      </c>
      <c r="AR163" s="136" t="s">
        <v>124</v>
      </c>
      <c r="AT163" s="136" t="s">
        <v>120</v>
      </c>
      <c r="AU163" s="136" t="s">
        <v>85</v>
      </c>
      <c r="AY163" s="13" t="s">
        <v>117</v>
      </c>
      <c r="BE163" s="137">
        <f t="shared" si="34"/>
        <v>0</v>
      </c>
      <c r="BF163" s="137">
        <f t="shared" si="35"/>
        <v>0</v>
      </c>
      <c r="BG163" s="137">
        <f t="shared" si="36"/>
        <v>0</v>
      </c>
      <c r="BH163" s="137">
        <f t="shared" si="37"/>
        <v>0</v>
      </c>
      <c r="BI163" s="137">
        <f t="shared" si="38"/>
        <v>0</v>
      </c>
      <c r="BJ163" s="13" t="s">
        <v>83</v>
      </c>
      <c r="BK163" s="137">
        <f t="shared" si="39"/>
        <v>0</v>
      </c>
      <c r="BL163" s="13" t="s">
        <v>124</v>
      </c>
      <c r="BM163" s="136" t="s">
        <v>269</v>
      </c>
    </row>
    <row r="164" spans="2:65" s="1" customFormat="1" ht="16.5" customHeight="1">
      <c r="B164" s="28"/>
      <c r="C164" s="124" t="s">
        <v>270</v>
      </c>
      <c r="D164" s="124" t="s">
        <v>120</v>
      </c>
      <c r="E164" s="125" t="s">
        <v>271</v>
      </c>
      <c r="F164" s="126" t="s">
        <v>272</v>
      </c>
      <c r="G164" s="127" t="s">
        <v>154</v>
      </c>
      <c r="H164" s="128">
        <v>1</v>
      </c>
      <c r="I164" s="129"/>
      <c r="J164" s="130">
        <f t="shared" si="30"/>
        <v>0</v>
      </c>
      <c r="K164" s="131"/>
      <c r="L164" s="28"/>
      <c r="M164" s="132" t="s">
        <v>1</v>
      </c>
      <c r="N164" s="133" t="s">
        <v>43</v>
      </c>
      <c r="P164" s="134">
        <f t="shared" si="31"/>
        <v>0</v>
      </c>
      <c r="Q164" s="134">
        <v>1.83E-3</v>
      </c>
      <c r="R164" s="134">
        <f t="shared" si="32"/>
        <v>1.83E-3</v>
      </c>
      <c r="S164" s="134">
        <v>0</v>
      </c>
      <c r="T164" s="135">
        <f t="shared" si="33"/>
        <v>0</v>
      </c>
      <c r="AR164" s="136" t="s">
        <v>124</v>
      </c>
      <c r="AT164" s="136" t="s">
        <v>120</v>
      </c>
      <c r="AU164" s="136" t="s">
        <v>85</v>
      </c>
      <c r="AY164" s="13" t="s">
        <v>117</v>
      </c>
      <c r="BE164" s="137">
        <f t="shared" si="34"/>
        <v>0</v>
      </c>
      <c r="BF164" s="137">
        <f t="shared" si="35"/>
        <v>0</v>
      </c>
      <c r="BG164" s="137">
        <f t="shared" si="36"/>
        <v>0</v>
      </c>
      <c r="BH164" s="137">
        <f t="shared" si="37"/>
        <v>0</v>
      </c>
      <c r="BI164" s="137">
        <f t="shared" si="38"/>
        <v>0</v>
      </c>
      <c r="BJ164" s="13" t="s">
        <v>83</v>
      </c>
      <c r="BK164" s="137">
        <f t="shared" si="39"/>
        <v>0</v>
      </c>
      <c r="BL164" s="13" t="s">
        <v>124</v>
      </c>
      <c r="BM164" s="136" t="s">
        <v>273</v>
      </c>
    </row>
    <row r="165" spans="2:65" s="1" customFormat="1" ht="16.5" customHeight="1">
      <c r="B165" s="28"/>
      <c r="C165" s="124" t="s">
        <v>274</v>
      </c>
      <c r="D165" s="124" t="s">
        <v>120</v>
      </c>
      <c r="E165" s="125" t="s">
        <v>275</v>
      </c>
      <c r="F165" s="126" t="s">
        <v>276</v>
      </c>
      <c r="G165" s="127" t="s">
        <v>154</v>
      </c>
      <c r="H165" s="128">
        <v>1</v>
      </c>
      <c r="I165" s="129"/>
      <c r="J165" s="130">
        <f t="shared" si="30"/>
        <v>0</v>
      </c>
      <c r="K165" s="131"/>
      <c r="L165" s="28"/>
      <c r="M165" s="132" t="s">
        <v>1</v>
      </c>
      <c r="N165" s="133" t="s">
        <v>43</v>
      </c>
      <c r="P165" s="134">
        <f t="shared" si="31"/>
        <v>0</v>
      </c>
      <c r="Q165" s="134">
        <v>0</v>
      </c>
      <c r="R165" s="134">
        <f t="shared" si="32"/>
        <v>0</v>
      </c>
      <c r="S165" s="134">
        <v>0</v>
      </c>
      <c r="T165" s="135">
        <f t="shared" si="33"/>
        <v>0</v>
      </c>
      <c r="AR165" s="136" t="s">
        <v>124</v>
      </c>
      <c r="AT165" s="136" t="s">
        <v>120</v>
      </c>
      <c r="AU165" s="136" t="s">
        <v>85</v>
      </c>
      <c r="AY165" s="13" t="s">
        <v>117</v>
      </c>
      <c r="BE165" s="137">
        <f t="shared" si="34"/>
        <v>0</v>
      </c>
      <c r="BF165" s="137">
        <f t="shared" si="35"/>
        <v>0</v>
      </c>
      <c r="BG165" s="137">
        <f t="shared" si="36"/>
        <v>0</v>
      </c>
      <c r="BH165" s="137">
        <f t="shared" si="37"/>
        <v>0</v>
      </c>
      <c r="BI165" s="137">
        <f t="shared" si="38"/>
        <v>0</v>
      </c>
      <c r="BJ165" s="13" t="s">
        <v>83</v>
      </c>
      <c r="BK165" s="137">
        <f t="shared" si="39"/>
        <v>0</v>
      </c>
      <c r="BL165" s="13" t="s">
        <v>124</v>
      </c>
      <c r="BM165" s="136" t="s">
        <v>277</v>
      </c>
    </row>
    <row r="166" spans="2:65" s="1" customFormat="1" ht="16.5" customHeight="1">
      <c r="B166" s="28"/>
      <c r="C166" s="124" t="s">
        <v>278</v>
      </c>
      <c r="D166" s="124" t="s">
        <v>120</v>
      </c>
      <c r="E166" s="125" t="s">
        <v>279</v>
      </c>
      <c r="F166" s="126" t="s">
        <v>280</v>
      </c>
      <c r="G166" s="127" t="s">
        <v>123</v>
      </c>
      <c r="H166" s="128">
        <v>3</v>
      </c>
      <c r="I166" s="129"/>
      <c r="J166" s="130">
        <f t="shared" si="30"/>
        <v>0</v>
      </c>
      <c r="K166" s="131"/>
      <c r="L166" s="28"/>
      <c r="M166" s="132" t="s">
        <v>1</v>
      </c>
      <c r="N166" s="133" t="s">
        <v>43</v>
      </c>
      <c r="P166" s="134">
        <f t="shared" si="31"/>
        <v>0</v>
      </c>
      <c r="Q166" s="134">
        <v>0</v>
      </c>
      <c r="R166" s="134">
        <f t="shared" si="32"/>
        <v>0</v>
      </c>
      <c r="S166" s="134">
        <v>0</v>
      </c>
      <c r="T166" s="135">
        <f t="shared" si="33"/>
        <v>0</v>
      </c>
      <c r="AR166" s="136" t="s">
        <v>124</v>
      </c>
      <c r="AT166" s="136" t="s">
        <v>120</v>
      </c>
      <c r="AU166" s="136" t="s">
        <v>85</v>
      </c>
      <c r="AY166" s="13" t="s">
        <v>117</v>
      </c>
      <c r="BE166" s="137">
        <f t="shared" si="34"/>
        <v>0</v>
      </c>
      <c r="BF166" s="137">
        <f t="shared" si="35"/>
        <v>0</v>
      </c>
      <c r="BG166" s="137">
        <f t="shared" si="36"/>
        <v>0</v>
      </c>
      <c r="BH166" s="137">
        <f t="shared" si="37"/>
        <v>0</v>
      </c>
      <c r="BI166" s="137">
        <f t="shared" si="38"/>
        <v>0</v>
      </c>
      <c r="BJ166" s="13" t="s">
        <v>83</v>
      </c>
      <c r="BK166" s="137">
        <f t="shared" si="39"/>
        <v>0</v>
      </c>
      <c r="BL166" s="13" t="s">
        <v>124</v>
      </c>
      <c r="BM166" s="136" t="s">
        <v>281</v>
      </c>
    </row>
    <row r="167" spans="2:65" s="1" customFormat="1" ht="16.5" customHeight="1">
      <c r="B167" s="28"/>
      <c r="C167" s="124" t="s">
        <v>282</v>
      </c>
      <c r="D167" s="124" t="s">
        <v>120</v>
      </c>
      <c r="E167" s="125" t="s">
        <v>283</v>
      </c>
      <c r="F167" s="126" t="s">
        <v>284</v>
      </c>
      <c r="G167" s="127" t="s">
        <v>154</v>
      </c>
      <c r="H167" s="128">
        <v>1</v>
      </c>
      <c r="I167" s="129"/>
      <c r="J167" s="130">
        <f t="shared" si="30"/>
        <v>0</v>
      </c>
      <c r="K167" s="131"/>
      <c r="L167" s="28"/>
      <c r="M167" s="132" t="s">
        <v>1</v>
      </c>
      <c r="N167" s="133" t="s">
        <v>43</v>
      </c>
      <c r="P167" s="134">
        <f t="shared" si="31"/>
        <v>0</v>
      </c>
      <c r="Q167" s="134">
        <v>0</v>
      </c>
      <c r="R167" s="134">
        <f t="shared" si="32"/>
        <v>0</v>
      </c>
      <c r="S167" s="134">
        <v>0</v>
      </c>
      <c r="T167" s="135">
        <f t="shared" si="33"/>
        <v>0</v>
      </c>
      <c r="AR167" s="136" t="s">
        <v>124</v>
      </c>
      <c r="AT167" s="136" t="s">
        <v>120</v>
      </c>
      <c r="AU167" s="136" t="s">
        <v>85</v>
      </c>
      <c r="AY167" s="13" t="s">
        <v>117</v>
      </c>
      <c r="BE167" s="137">
        <f t="shared" si="34"/>
        <v>0</v>
      </c>
      <c r="BF167" s="137">
        <f t="shared" si="35"/>
        <v>0</v>
      </c>
      <c r="BG167" s="137">
        <f t="shared" si="36"/>
        <v>0</v>
      </c>
      <c r="BH167" s="137">
        <f t="shared" si="37"/>
        <v>0</v>
      </c>
      <c r="BI167" s="137">
        <f t="shared" si="38"/>
        <v>0</v>
      </c>
      <c r="BJ167" s="13" t="s">
        <v>83</v>
      </c>
      <c r="BK167" s="137">
        <f t="shared" si="39"/>
        <v>0</v>
      </c>
      <c r="BL167" s="13" t="s">
        <v>124</v>
      </c>
      <c r="BM167" s="136" t="s">
        <v>285</v>
      </c>
    </row>
    <row r="168" spans="2:65" s="1" customFormat="1" ht="16.5" customHeight="1">
      <c r="B168" s="28"/>
      <c r="C168" s="124" t="s">
        <v>286</v>
      </c>
      <c r="D168" s="124" t="s">
        <v>120</v>
      </c>
      <c r="E168" s="125" t="s">
        <v>287</v>
      </c>
      <c r="F168" s="126" t="s">
        <v>288</v>
      </c>
      <c r="G168" s="127" t="s">
        <v>154</v>
      </c>
      <c r="H168" s="128">
        <v>1</v>
      </c>
      <c r="I168" s="129"/>
      <c r="J168" s="130">
        <f t="shared" si="30"/>
        <v>0</v>
      </c>
      <c r="K168" s="131"/>
      <c r="L168" s="28"/>
      <c r="M168" s="132" t="s">
        <v>1</v>
      </c>
      <c r="N168" s="133" t="s">
        <v>43</v>
      </c>
      <c r="P168" s="134">
        <f t="shared" si="31"/>
        <v>0</v>
      </c>
      <c r="Q168" s="134">
        <v>1.8E-3</v>
      </c>
      <c r="R168" s="134">
        <f t="shared" si="32"/>
        <v>1.8E-3</v>
      </c>
      <c r="S168" s="134">
        <v>0</v>
      </c>
      <c r="T168" s="135">
        <f t="shared" si="33"/>
        <v>0</v>
      </c>
      <c r="AR168" s="136" t="s">
        <v>124</v>
      </c>
      <c r="AT168" s="136" t="s">
        <v>120</v>
      </c>
      <c r="AU168" s="136" t="s">
        <v>85</v>
      </c>
      <c r="AY168" s="13" t="s">
        <v>117</v>
      </c>
      <c r="BE168" s="137">
        <f t="shared" si="34"/>
        <v>0</v>
      </c>
      <c r="BF168" s="137">
        <f t="shared" si="35"/>
        <v>0</v>
      </c>
      <c r="BG168" s="137">
        <f t="shared" si="36"/>
        <v>0</v>
      </c>
      <c r="BH168" s="137">
        <f t="shared" si="37"/>
        <v>0</v>
      </c>
      <c r="BI168" s="137">
        <f t="shared" si="38"/>
        <v>0</v>
      </c>
      <c r="BJ168" s="13" t="s">
        <v>83</v>
      </c>
      <c r="BK168" s="137">
        <f t="shared" si="39"/>
        <v>0</v>
      </c>
      <c r="BL168" s="13" t="s">
        <v>124</v>
      </c>
      <c r="BM168" s="136" t="s">
        <v>289</v>
      </c>
    </row>
    <row r="169" spans="2:65" s="1" customFormat="1" ht="16.5" customHeight="1">
      <c r="B169" s="28"/>
      <c r="C169" s="124" t="s">
        <v>290</v>
      </c>
      <c r="D169" s="124" t="s">
        <v>120</v>
      </c>
      <c r="E169" s="125" t="s">
        <v>291</v>
      </c>
      <c r="F169" s="126" t="s">
        <v>292</v>
      </c>
      <c r="G169" s="127" t="s">
        <v>154</v>
      </c>
      <c r="H169" s="128">
        <v>1</v>
      </c>
      <c r="I169" s="129"/>
      <c r="J169" s="130">
        <f t="shared" si="30"/>
        <v>0</v>
      </c>
      <c r="K169" s="131"/>
      <c r="L169" s="28"/>
      <c r="M169" s="132" t="s">
        <v>1</v>
      </c>
      <c r="N169" s="133" t="s">
        <v>43</v>
      </c>
      <c r="P169" s="134">
        <f t="shared" si="31"/>
        <v>0</v>
      </c>
      <c r="Q169" s="134">
        <v>1.4E-3</v>
      </c>
      <c r="R169" s="134">
        <f t="shared" si="32"/>
        <v>1.4E-3</v>
      </c>
      <c r="S169" s="134">
        <v>0</v>
      </c>
      <c r="T169" s="135">
        <f t="shared" si="33"/>
        <v>0</v>
      </c>
      <c r="AR169" s="136" t="s">
        <v>124</v>
      </c>
      <c r="AT169" s="136" t="s">
        <v>120</v>
      </c>
      <c r="AU169" s="136" t="s">
        <v>85</v>
      </c>
      <c r="AY169" s="13" t="s">
        <v>117</v>
      </c>
      <c r="BE169" s="137">
        <f t="shared" si="34"/>
        <v>0</v>
      </c>
      <c r="BF169" s="137">
        <f t="shared" si="35"/>
        <v>0</v>
      </c>
      <c r="BG169" s="137">
        <f t="shared" si="36"/>
        <v>0</v>
      </c>
      <c r="BH169" s="137">
        <f t="shared" si="37"/>
        <v>0</v>
      </c>
      <c r="BI169" s="137">
        <f t="shared" si="38"/>
        <v>0</v>
      </c>
      <c r="BJ169" s="13" t="s">
        <v>83</v>
      </c>
      <c r="BK169" s="137">
        <f t="shared" si="39"/>
        <v>0</v>
      </c>
      <c r="BL169" s="13" t="s">
        <v>124</v>
      </c>
      <c r="BM169" s="136" t="s">
        <v>293</v>
      </c>
    </row>
    <row r="170" spans="2:65" s="1" customFormat="1" ht="16.5" customHeight="1">
      <c r="B170" s="28"/>
      <c r="C170" s="124" t="s">
        <v>294</v>
      </c>
      <c r="D170" s="124" t="s">
        <v>120</v>
      </c>
      <c r="E170" s="125" t="s">
        <v>295</v>
      </c>
      <c r="F170" s="126" t="s">
        <v>296</v>
      </c>
      <c r="G170" s="127" t="s">
        <v>154</v>
      </c>
      <c r="H170" s="128">
        <v>1</v>
      </c>
      <c r="I170" s="129"/>
      <c r="J170" s="130">
        <f t="shared" si="30"/>
        <v>0</v>
      </c>
      <c r="K170" s="131"/>
      <c r="L170" s="28"/>
      <c r="M170" s="132" t="s">
        <v>1</v>
      </c>
      <c r="N170" s="133" t="s">
        <v>43</v>
      </c>
      <c r="P170" s="134">
        <f t="shared" si="31"/>
        <v>0</v>
      </c>
      <c r="Q170" s="134">
        <v>2.8E-3</v>
      </c>
      <c r="R170" s="134">
        <f t="shared" si="32"/>
        <v>2.8E-3</v>
      </c>
      <c r="S170" s="134">
        <v>0</v>
      </c>
      <c r="T170" s="135">
        <f t="shared" si="33"/>
        <v>0</v>
      </c>
      <c r="AR170" s="136" t="s">
        <v>124</v>
      </c>
      <c r="AT170" s="136" t="s">
        <v>120</v>
      </c>
      <c r="AU170" s="136" t="s">
        <v>85</v>
      </c>
      <c r="AY170" s="13" t="s">
        <v>117</v>
      </c>
      <c r="BE170" s="137">
        <f t="shared" si="34"/>
        <v>0</v>
      </c>
      <c r="BF170" s="137">
        <f t="shared" si="35"/>
        <v>0</v>
      </c>
      <c r="BG170" s="137">
        <f t="shared" si="36"/>
        <v>0</v>
      </c>
      <c r="BH170" s="137">
        <f t="shared" si="37"/>
        <v>0</v>
      </c>
      <c r="BI170" s="137">
        <f t="shared" si="38"/>
        <v>0</v>
      </c>
      <c r="BJ170" s="13" t="s">
        <v>83</v>
      </c>
      <c r="BK170" s="137">
        <f t="shared" si="39"/>
        <v>0</v>
      </c>
      <c r="BL170" s="13" t="s">
        <v>124</v>
      </c>
      <c r="BM170" s="136" t="s">
        <v>297</v>
      </c>
    </row>
    <row r="171" spans="2:65" s="1" customFormat="1" ht="16.5" customHeight="1">
      <c r="B171" s="28"/>
      <c r="C171" s="124" t="s">
        <v>298</v>
      </c>
      <c r="D171" s="124" t="s">
        <v>120</v>
      </c>
      <c r="E171" s="125" t="s">
        <v>299</v>
      </c>
      <c r="F171" s="126" t="s">
        <v>300</v>
      </c>
      <c r="G171" s="127" t="s">
        <v>154</v>
      </c>
      <c r="H171" s="128">
        <v>1</v>
      </c>
      <c r="I171" s="129"/>
      <c r="J171" s="130">
        <f t="shared" si="30"/>
        <v>0</v>
      </c>
      <c r="K171" s="131"/>
      <c r="L171" s="28"/>
      <c r="M171" s="132" t="s">
        <v>1</v>
      </c>
      <c r="N171" s="133" t="s">
        <v>43</v>
      </c>
      <c r="P171" s="134">
        <f t="shared" si="31"/>
        <v>0</v>
      </c>
      <c r="Q171" s="134">
        <v>5.5000000000000003E-4</v>
      </c>
      <c r="R171" s="134">
        <f t="shared" si="32"/>
        <v>5.5000000000000003E-4</v>
      </c>
      <c r="S171" s="134">
        <v>0</v>
      </c>
      <c r="T171" s="135">
        <f t="shared" si="33"/>
        <v>0</v>
      </c>
      <c r="AR171" s="136" t="s">
        <v>124</v>
      </c>
      <c r="AT171" s="136" t="s">
        <v>120</v>
      </c>
      <c r="AU171" s="136" t="s">
        <v>85</v>
      </c>
      <c r="AY171" s="13" t="s">
        <v>117</v>
      </c>
      <c r="BE171" s="137">
        <f t="shared" si="34"/>
        <v>0</v>
      </c>
      <c r="BF171" s="137">
        <f t="shared" si="35"/>
        <v>0</v>
      </c>
      <c r="BG171" s="137">
        <f t="shared" si="36"/>
        <v>0</v>
      </c>
      <c r="BH171" s="137">
        <f t="shared" si="37"/>
        <v>0</v>
      </c>
      <c r="BI171" s="137">
        <f t="shared" si="38"/>
        <v>0</v>
      </c>
      <c r="BJ171" s="13" t="s">
        <v>83</v>
      </c>
      <c r="BK171" s="137">
        <f t="shared" si="39"/>
        <v>0</v>
      </c>
      <c r="BL171" s="13" t="s">
        <v>124</v>
      </c>
      <c r="BM171" s="136" t="s">
        <v>301</v>
      </c>
    </row>
    <row r="172" spans="2:65" s="1" customFormat="1" ht="16.5" customHeight="1">
      <c r="B172" s="28"/>
      <c r="C172" s="124" t="s">
        <v>302</v>
      </c>
      <c r="D172" s="124" t="s">
        <v>120</v>
      </c>
      <c r="E172" s="125" t="s">
        <v>303</v>
      </c>
      <c r="F172" s="126" t="s">
        <v>304</v>
      </c>
      <c r="G172" s="127" t="s">
        <v>154</v>
      </c>
      <c r="H172" s="128">
        <v>1</v>
      </c>
      <c r="I172" s="129"/>
      <c r="J172" s="130">
        <f t="shared" si="30"/>
        <v>0</v>
      </c>
      <c r="K172" s="131"/>
      <c r="L172" s="28"/>
      <c r="M172" s="132" t="s">
        <v>1</v>
      </c>
      <c r="N172" s="133" t="s">
        <v>43</v>
      </c>
      <c r="P172" s="134">
        <f t="shared" si="31"/>
        <v>0</v>
      </c>
      <c r="Q172" s="134">
        <v>0</v>
      </c>
      <c r="R172" s="134">
        <f t="shared" si="32"/>
        <v>0</v>
      </c>
      <c r="S172" s="134">
        <v>0</v>
      </c>
      <c r="T172" s="135">
        <f t="shared" si="33"/>
        <v>0</v>
      </c>
      <c r="AR172" s="136" t="s">
        <v>124</v>
      </c>
      <c r="AT172" s="136" t="s">
        <v>120</v>
      </c>
      <c r="AU172" s="136" t="s">
        <v>85</v>
      </c>
      <c r="AY172" s="13" t="s">
        <v>117</v>
      </c>
      <c r="BE172" s="137">
        <f t="shared" si="34"/>
        <v>0</v>
      </c>
      <c r="BF172" s="137">
        <f t="shared" si="35"/>
        <v>0</v>
      </c>
      <c r="BG172" s="137">
        <f t="shared" si="36"/>
        <v>0</v>
      </c>
      <c r="BH172" s="137">
        <f t="shared" si="37"/>
        <v>0</v>
      </c>
      <c r="BI172" s="137">
        <f t="shared" si="38"/>
        <v>0</v>
      </c>
      <c r="BJ172" s="13" t="s">
        <v>83</v>
      </c>
      <c r="BK172" s="137">
        <f t="shared" si="39"/>
        <v>0</v>
      </c>
      <c r="BL172" s="13" t="s">
        <v>124</v>
      </c>
      <c r="BM172" s="136" t="s">
        <v>305</v>
      </c>
    </row>
    <row r="173" spans="2:65" s="1" customFormat="1" ht="16.5" customHeight="1">
      <c r="B173" s="28"/>
      <c r="C173" s="124" t="s">
        <v>306</v>
      </c>
      <c r="D173" s="124" t="s">
        <v>120</v>
      </c>
      <c r="E173" s="125" t="s">
        <v>307</v>
      </c>
      <c r="F173" s="126" t="s">
        <v>308</v>
      </c>
      <c r="G173" s="127" t="s">
        <v>154</v>
      </c>
      <c r="H173" s="128">
        <v>1</v>
      </c>
      <c r="I173" s="129"/>
      <c r="J173" s="130">
        <f t="shared" si="30"/>
        <v>0</v>
      </c>
      <c r="K173" s="131"/>
      <c r="L173" s="28"/>
      <c r="M173" s="132" t="s">
        <v>1</v>
      </c>
      <c r="N173" s="133" t="s">
        <v>43</v>
      </c>
      <c r="P173" s="134">
        <f t="shared" si="31"/>
        <v>0</v>
      </c>
      <c r="Q173" s="134">
        <v>2.3000000000000001E-4</v>
      </c>
      <c r="R173" s="134">
        <f t="shared" si="32"/>
        <v>2.3000000000000001E-4</v>
      </c>
      <c r="S173" s="134">
        <v>0</v>
      </c>
      <c r="T173" s="135">
        <f t="shared" si="33"/>
        <v>0</v>
      </c>
      <c r="AR173" s="136" t="s">
        <v>124</v>
      </c>
      <c r="AT173" s="136" t="s">
        <v>120</v>
      </c>
      <c r="AU173" s="136" t="s">
        <v>85</v>
      </c>
      <c r="AY173" s="13" t="s">
        <v>117</v>
      </c>
      <c r="BE173" s="137">
        <f t="shared" si="34"/>
        <v>0</v>
      </c>
      <c r="BF173" s="137">
        <f t="shared" si="35"/>
        <v>0</v>
      </c>
      <c r="BG173" s="137">
        <f t="shared" si="36"/>
        <v>0</v>
      </c>
      <c r="BH173" s="137">
        <f t="shared" si="37"/>
        <v>0</v>
      </c>
      <c r="BI173" s="137">
        <f t="shared" si="38"/>
        <v>0</v>
      </c>
      <c r="BJ173" s="13" t="s">
        <v>83</v>
      </c>
      <c r="BK173" s="137">
        <f t="shared" si="39"/>
        <v>0</v>
      </c>
      <c r="BL173" s="13" t="s">
        <v>124</v>
      </c>
      <c r="BM173" s="136" t="s">
        <v>309</v>
      </c>
    </row>
    <row r="174" spans="2:65" s="1" customFormat="1" ht="16.5" customHeight="1">
      <c r="B174" s="28"/>
      <c r="C174" s="124" t="s">
        <v>310</v>
      </c>
      <c r="D174" s="124" t="s">
        <v>120</v>
      </c>
      <c r="E174" s="125" t="s">
        <v>311</v>
      </c>
      <c r="F174" s="126" t="s">
        <v>312</v>
      </c>
      <c r="G174" s="127" t="s">
        <v>154</v>
      </c>
      <c r="H174" s="128">
        <v>1</v>
      </c>
      <c r="I174" s="129"/>
      <c r="J174" s="130">
        <f t="shared" si="30"/>
        <v>0</v>
      </c>
      <c r="K174" s="131"/>
      <c r="L174" s="28"/>
      <c r="M174" s="132" t="s">
        <v>1</v>
      </c>
      <c r="N174" s="133" t="s">
        <v>43</v>
      </c>
      <c r="P174" s="134">
        <f t="shared" si="31"/>
        <v>0</v>
      </c>
      <c r="Q174" s="134">
        <v>4.0000000000000001E-3</v>
      </c>
      <c r="R174" s="134">
        <f t="shared" si="32"/>
        <v>4.0000000000000001E-3</v>
      </c>
      <c r="S174" s="134">
        <v>0</v>
      </c>
      <c r="T174" s="135">
        <f t="shared" si="33"/>
        <v>0</v>
      </c>
      <c r="AR174" s="136" t="s">
        <v>124</v>
      </c>
      <c r="AT174" s="136" t="s">
        <v>120</v>
      </c>
      <c r="AU174" s="136" t="s">
        <v>85</v>
      </c>
      <c r="AY174" s="13" t="s">
        <v>117</v>
      </c>
      <c r="BE174" s="137">
        <f t="shared" si="34"/>
        <v>0</v>
      </c>
      <c r="BF174" s="137">
        <f t="shared" si="35"/>
        <v>0</v>
      </c>
      <c r="BG174" s="137">
        <f t="shared" si="36"/>
        <v>0</v>
      </c>
      <c r="BH174" s="137">
        <f t="shared" si="37"/>
        <v>0</v>
      </c>
      <c r="BI174" s="137">
        <f t="shared" si="38"/>
        <v>0</v>
      </c>
      <c r="BJ174" s="13" t="s">
        <v>83</v>
      </c>
      <c r="BK174" s="137">
        <f t="shared" si="39"/>
        <v>0</v>
      </c>
      <c r="BL174" s="13" t="s">
        <v>124</v>
      </c>
      <c r="BM174" s="136" t="s">
        <v>313</v>
      </c>
    </row>
    <row r="175" spans="2:65" s="1" customFormat="1" ht="16.5" customHeight="1">
      <c r="B175" s="28"/>
      <c r="C175" s="124" t="s">
        <v>314</v>
      </c>
      <c r="D175" s="124" t="s">
        <v>120</v>
      </c>
      <c r="E175" s="125" t="s">
        <v>315</v>
      </c>
      <c r="F175" s="126" t="s">
        <v>316</v>
      </c>
      <c r="G175" s="127" t="s">
        <v>154</v>
      </c>
      <c r="H175" s="128">
        <v>1</v>
      </c>
      <c r="I175" s="129"/>
      <c r="J175" s="130">
        <f t="shared" si="30"/>
        <v>0</v>
      </c>
      <c r="K175" s="131"/>
      <c r="L175" s="28"/>
      <c r="M175" s="132" t="s">
        <v>1</v>
      </c>
      <c r="N175" s="133" t="s">
        <v>43</v>
      </c>
      <c r="P175" s="134">
        <f t="shared" si="31"/>
        <v>0</v>
      </c>
      <c r="Q175" s="134">
        <v>2E-3</v>
      </c>
      <c r="R175" s="134">
        <f t="shared" si="32"/>
        <v>2E-3</v>
      </c>
      <c r="S175" s="134">
        <v>0</v>
      </c>
      <c r="T175" s="135">
        <f t="shared" si="33"/>
        <v>0</v>
      </c>
      <c r="AR175" s="136" t="s">
        <v>124</v>
      </c>
      <c r="AT175" s="136" t="s">
        <v>120</v>
      </c>
      <c r="AU175" s="136" t="s">
        <v>85</v>
      </c>
      <c r="AY175" s="13" t="s">
        <v>117</v>
      </c>
      <c r="BE175" s="137">
        <f t="shared" si="34"/>
        <v>0</v>
      </c>
      <c r="BF175" s="137">
        <f t="shared" si="35"/>
        <v>0</v>
      </c>
      <c r="BG175" s="137">
        <f t="shared" si="36"/>
        <v>0</v>
      </c>
      <c r="BH175" s="137">
        <f t="shared" si="37"/>
        <v>0</v>
      </c>
      <c r="BI175" s="137">
        <f t="shared" si="38"/>
        <v>0</v>
      </c>
      <c r="BJ175" s="13" t="s">
        <v>83</v>
      </c>
      <c r="BK175" s="137">
        <f t="shared" si="39"/>
        <v>0</v>
      </c>
      <c r="BL175" s="13" t="s">
        <v>124</v>
      </c>
      <c r="BM175" s="136" t="s">
        <v>317</v>
      </c>
    </row>
    <row r="176" spans="2:65" s="1" customFormat="1" ht="16.5" customHeight="1">
      <c r="B176" s="28"/>
      <c r="C176" s="124" t="s">
        <v>318</v>
      </c>
      <c r="D176" s="124" t="s">
        <v>120</v>
      </c>
      <c r="E176" s="125" t="s">
        <v>319</v>
      </c>
      <c r="F176" s="126" t="s">
        <v>320</v>
      </c>
      <c r="G176" s="127" t="s">
        <v>154</v>
      </c>
      <c r="H176" s="128">
        <v>12</v>
      </c>
      <c r="I176" s="129"/>
      <c r="J176" s="130">
        <f t="shared" si="30"/>
        <v>0</v>
      </c>
      <c r="K176" s="131"/>
      <c r="L176" s="28"/>
      <c r="M176" s="132" t="s">
        <v>1</v>
      </c>
      <c r="N176" s="133" t="s">
        <v>43</v>
      </c>
      <c r="P176" s="134">
        <f t="shared" si="31"/>
        <v>0</v>
      </c>
      <c r="Q176" s="134">
        <v>3.0000000000000001E-3</v>
      </c>
      <c r="R176" s="134">
        <f t="shared" si="32"/>
        <v>3.6000000000000004E-2</v>
      </c>
      <c r="S176" s="134">
        <v>0</v>
      </c>
      <c r="T176" s="135">
        <f t="shared" si="33"/>
        <v>0</v>
      </c>
      <c r="AR176" s="136" t="s">
        <v>124</v>
      </c>
      <c r="AT176" s="136" t="s">
        <v>120</v>
      </c>
      <c r="AU176" s="136" t="s">
        <v>85</v>
      </c>
      <c r="AY176" s="13" t="s">
        <v>117</v>
      </c>
      <c r="BE176" s="137">
        <f t="shared" si="34"/>
        <v>0</v>
      </c>
      <c r="BF176" s="137">
        <f t="shared" si="35"/>
        <v>0</v>
      </c>
      <c r="BG176" s="137">
        <f t="shared" si="36"/>
        <v>0</v>
      </c>
      <c r="BH176" s="137">
        <f t="shared" si="37"/>
        <v>0</v>
      </c>
      <c r="BI176" s="137">
        <f t="shared" si="38"/>
        <v>0</v>
      </c>
      <c r="BJ176" s="13" t="s">
        <v>83</v>
      </c>
      <c r="BK176" s="137">
        <f t="shared" si="39"/>
        <v>0</v>
      </c>
      <c r="BL176" s="13" t="s">
        <v>124</v>
      </c>
      <c r="BM176" s="136" t="s">
        <v>321</v>
      </c>
    </row>
    <row r="177" spans="2:65" s="1" customFormat="1" ht="16.5" customHeight="1">
      <c r="B177" s="28"/>
      <c r="C177" s="124" t="s">
        <v>322</v>
      </c>
      <c r="D177" s="124" t="s">
        <v>120</v>
      </c>
      <c r="E177" s="125" t="s">
        <v>323</v>
      </c>
      <c r="F177" s="126" t="s">
        <v>324</v>
      </c>
      <c r="G177" s="127" t="s">
        <v>154</v>
      </c>
      <c r="H177" s="128">
        <v>2</v>
      </c>
      <c r="I177" s="129"/>
      <c r="J177" s="130">
        <f t="shared" si="30"/>
        <v>0</v>
      </c>
      <c r="K177" s="131"/>
      <c r="L177" s="28"/>
      <c r="M177" s="132" t="s">
        <v>1</v>
      </c>
      <c r="N177" s="133" t="s">
        <v>43</v>
      </c>
      <c r="P177" s="134">
        <f t="shared" si="31"/>
        <v>0</v>
      </c>
      <c r="Q177" s="134">
        <v>1.1000000000000001E-3</v>
      </c>
      <c r="R177" s="134">
        <f t="shared" si="32"/>
        <v>2.2000000000000001E-3</v>
      </c>
      <c r="S177" s="134">
        <v>0</v>
      </c>
      <c r="T177" s="135">
        <f t="shared" si="33"/>
        <v>0</v>
      </c>
      <c r="AR177" s="136" t="s">
        <v>124</v>
      </c>
      <c r="AT177" s="136" t="s">
        <v>120</v>
      </c>
      <c r="AU177" s="136" t="s">
        <v>85</v>
      </c>
      <c r="AY177" s="13" t="s">
        <v>117</v>
      </c>
      <c r="BE177" s="137">
        <f t="shared" si="34"/>
        <v>0</v>
      </c>
      <c r="BF177" s="137">
        <f t="shared" si="35"/>
        <v>0</v>
      </c>
      <c r="BG177" s="137">
        <f t="shared" si="36"/>
        <v>0</v>
      </c>
      <c r="BH177" s="137">
        <f t="shared" si="37"/>
        <v>0</v>
      </c>
      <c r="BI177" s="137">
        <f t="shared" si="38"/>
        <v>0</v>
      </c>
      <c r="BJ177" s="13" t="s">
        <v>83</v>
      </c>
      <c r="BK177" s="137">
        <f t="shared" si="39"/>
        <v>0</v>
      </c>
      <c r="BL177" s="13" t="s">
        <v>124</v>
      </c>
      <c r="BM177" s="136" t="s">
        <v>325</v>
      </c>
    </row>
    <row r="178" spans="2:65" s="1" customFormat="1" ht="16.5" customHeight="1">
      <c r="B178" s="28"/>
      <c r="C178" s="124" t="s">
        <v>326</v>
      </c>
      <c r="D178" s="124" t="s">
        <v>120</v>
      </c>
      <c r="E178" s="125" t="s">
        <v>327</v>
      </c>
      <c r="F178" s="126" t="s">
        <v>328</v>
      </c>
      <c r="G178" s="127" t="s">
        <v>154</v>
      </c>
      <c r="H178" s="128">
        <v>1</v>
      </c>
      <c r="I178" s="129"/>
      <c r="J178" s="130">
        <f t="shared" si="30"/>
        <v>0</v>
      </c>
      <c r="K178" s="131"/>
      <c r="L178" s="28"/>
      <c r="M178" s="132" t="s">
        <v>1</v>
      </c>
      <c r="N178" s="133" t="s">
        <v>43</v>
      </c>
      <c r="P178" s="134">
        <f t="shared" si="31"/>
        <v>0</v>
      </c>
      <c r="Q178" s="134">
        <v>1E-3</v>
      </c>
      <c r="R178" s="134">
        <f t="shared" si="32"/>
        <v>1E-3</v>
      </c>
      <c r="S178" s="134">
        <v>0</v>
      </c>
      <c r="T178" s="135">
        <f t="shared" si="33"/>
        <v>0</v>
      </c>
      <c r="AR178" s="136" t="s">
        <v>124</v>
      </c>
      <c r="AT178" s="136" t="s">
        <v>120</v>
      </c>
      <c r="AU178" s="136" t="s">
        <v>85</v>
      </c>
      <c r="AY178" s="13" t="s">
        <v>117</v>
      </c>
      <c r="BE178" s="137">
        <f t="shared" si="34"/>
        <v>0</v>
      </c>
      <c r="BF178" s="137">
        <f t="shared" si="35"/>
        <v>0</v>
      </c>
      <c r="BG178" s="137">
        <f t="shared" si="36"/>
        <v>0</v>
      </c>
      <c r="BH178" s="137">
        <f t="shared" si="37"/>
        <v>0</v>
      </c>
      <c r="BI178" s="137">
        <f t="shared" si="38"/>
        <v>0</v>
      </c>
      <c r="BJ178" s="13" t="s">
        <v>83</v>
      </c>
      <c r="BK178" s="137">
        <f t="shared" si="39"/>
        <v>0</v>
      </c>
      <c r="BL178" s="13" t="s">
        <v>124</v>
      </c>
      <c r="BM178" s="136" t="s">
        <v>329</v>
      </c>
    </row>
    <row r="179" spans="2:65" s="1" customFormat="1" ht="16.5" customHeight="1">
      <c r="B179" s="28"/>
      <c r="C179" s="124" t="s">
        <v>330</v>
      </c>
      <c r="D179" s="124" t="s">
        <v>120</v>
      </c>
      <c r="E179" s="125" t="s">
        <v>331</v>
      </c>
      <c r="F179" s="126" t="s">
        <v>332</v>
      </c>
      <c r="G179" s="127" t="s">
        <v>154</v>
      </c>
      <c r="H179" s="128">
        <v>2</v>
      </c>
      <c r="I179" s="129"/>
      <c r="J179" s="130">
        <f t="shared" si="30"/>
        <v>0</v>
      </c>
      <c r="K179" s="131"/>
      <c r="L179" s="28"/>
      <c r="M179" s="132" t="s">
        <v>1</v>
      </c>
      <c r="N179" s="133" t="s">
        <v>43</v>
      </c>
      <c r="P179" s="134">
        <f t="shared" si="31"/>
        <v>0</v>
      </c>
      <c r="Q179" s="134">
        <v>3.4000000000000002E-4</v>
      </c>
      <c r="R179" s="134">
        <f t="shared" si="32"/>
        <v>6.8000000000000005E-4</v>
      </c>
      <c r="S179" s="134">
        <v>0</v>
      </c>
      <c r="T179" s="135">
        <f t="shared" si="33"/>
        <v>0</v>
      </c>
      <c r="AR179" s="136" t="s">
        <v>124</v>
      </c>
      <c r="AT179" s="136" t="s">
        <v>120</v>
      </c>
      <c r="AU179" s="136" t="s">
        <v>85</v>
      </c>
      <c r="AY179" s="13" t="s">
        <v>117</v>
      </c>
      <c r="BE179" s="137">
        <f t="shared" si="34"/>
        <v>0</v>
      </c>
      <c r="BF179" s="137">
        <f t="shared" si="35"/>
        <v>0</v>
      </c>
      <c r="BG179" s="137">
        <f t="shared" si="36"/>
        <v>0</v>
      </c>
      <c r="BH179" s="137">
        <f t="shared" si="37"/>
        <v>0</v>
      </c>
      <c r="BI179" s="137">
        <f t="shared" si="38"/>
        <v>0</v>
      </c>
      <c r="BJ179" s="13" t="s">
        <v>83</v>
      </c>
      <c r="BK179" s="137">
        <f t="shared" si="39"/>
        <v>0</v>
      </c>
      <c r="BL179" s="13" t="s">
        <v>124</v>
      </c>
      <c r="BM179" s="136" t="s">
        <v>333</v>
      </c>
    </row>
    <row r="180" spans="2:65" s="1" customFormat="1" ht="16.5" customHeight="1">
      <c r="B180" s="28"/>
      <c r="C180" s="124" t="s">
        <v>334</v>
      </c>
      <c r="D180" s="124" t="s">
        <v>120</v>
      </c>
      <c r="E180" s="125" t="s">
        <v>335</v>
      </c>
      <c r="F180" s="126" t="s">
        <v>336</v>
      </c>
      <c r="G180" s="127" t="s">
        <v>154</v>
      </c>
      <c r="H180" s="128">
        <v>4</v>
      </c>
      <c r="I180" s="129"/>
      <c r="J180" s="130">
        <f t="shared" si="30"/>
        <v>0</v>
      </c>
      <c r="K180" s="131"/>
      <c r="L180" s="28"/>
      <c r="M180" s="132" t="s">
        <v>1</v>
      </c>
      <c r="N180" s="133" t="s">
        <v>43</v>
      </c>
      <c r="P180" s="134">
        <f t="shared" si="31"/>
        <v>0</v>
      </c>
      <c r="Q180" s="134">
        <v>5.0000000000000001E-4</v>
      </c>
      <c r="R180" s="134">
        <f t="shared" si="32"/>
        <v>2E-3</v>
      </c>
      <c r="S180" s="134">
        <v>0</v>
      </c>
      <c r="T180" s="135">
        <f t="shared" si="33"/>
        <v>0</v>
      </c>
      <c r="AR180" s="136" t="s">
        <v>124</v>
      </c>
      <c r="AT180" s="136" t="s">
        <v>120</v>
      </c>
      <c r="AU180" s="136" t="s">
        <v>85</v>
      </c>
      <c r="AY180" s="13" t="s">
        <v>117</v>
      </c>
      <c r="BE180" s="137">
        <f t="shared" si="34"/>
        <v>0</v>
      </c>
      <c r="BF180" s="137">
        <f t="shared" si="35"/>
        <v>0</v>
      </c>
      <c r="BG180" s="137">
        <f t="shared" si="36"/>
        <v>0</v>
      </c>
      <c r="BH180" s="137">
        <f t="shared" si="37"/>
        <v>0</v>
      </c>
      <c r="BI180" s="137">
        <f t="shared" si="38"/>
        <v>0</v>
      </c>
      <c r="BJ180" s="13" t="s">
        <v>83</v>
      </c>
      <c r="BK180" s="137">
        <f t="shared" si="39"/>
        <v>0</v>
      </c>
      <c r="BL180" s="13" t="s">
        <v>124</v>
      </c>
      <c r="BM180" s="136" t="s">
        <v>337</v>
      </c>
    </row>
    <row r="181" spans="2:65" s="1" customFormat="1" ht="24.15" customHeight="1">
      <c r="B181" s="28"/>
      <c r="C181" s="124" t="s">
        <v>338</v>
      </c>
      <c r="D181" s="124" t="s">
        <v>120</v>
      </c>
      <c r="E181" s="125" t="s">
        <v>339</v>
      </c>
      <c r="F181" s="126" t="s">
        <v>340</v>
      </c>
      <c r="G181" s="127" t="s">
        <v>154</v>
      </c>
      <c r="H181" s="128">
        <v>5</v>
      </c>
      <c r="I181" s="129"/>
      <c r="J181" s="130">
        <f t="shared" si="30"/>
        <v>0</v>
      </c>
      <c r="K181" s="131"/>
      <c r="L181" s="28"/>
      <c r="M181" s="132" t="s">
        <v>1</v>
      </c>
      <c r="N181" s="133" t="s">
        <v>43</v>
      </c>
      <c r="P181" s="134">
        <f t="shared" si="31"/>
        <v>0</v>
      </c>
      <c r="Q181" s="134">
        <v>6.9999999999999999E-4</v>
      </c>
      <c r="R181" s="134">
        <f t="shared" si="32"/>
        <v>3.5000000000000001E-3</v>
      </c>
      <c r="S181" s="134">
        <v>0</v>
      </c>
      <c r="T181" s="135">
        <f t="shared" si="33"/>
        <v>0</v>
      </c>
      <c r="AR181" s="136" t="s">
        <v>124</v>
      </c>
      <c r="AT181" s="136" t="s">
        <v>120</v>
      </c>
      <c r="AU181" s="136" t="s">
        <v>85</v>
      </c>
      <c r="AY181" s="13" t="s">
        <v>117</v>
      </c>
      <c r="BE181" s="137">
        <f t="shared" si="34"/>
        <v>0</v>
      </c>
      <c r="BF181" s="137">
        <f t="shared" si="35"/>
        <v>0</v>
      </c>
      <c r="BG181" s="137">
        <f t="shared" si="36"/>
        <v>0</v>
      </c>
      <c r="BH181" s="137">
        <f t="shared" si="37"/>
        <v>0</v>
      </c>
      <c r="BI181" s="137">
        <f t="shared" si="38"/>
        <v>0</v>
      </c>
      <c r="BJ181" s="13" t="s">
        <v>83</v>
      </c>
      <c r="BK181" s="137">
        <f t="shared" si="39"/>
        <v>0</v>
      </c>
      <c r="BL181" s="13" t="s">
        <v>124</v>
      </c>
      <c r="BM181" s="136" t="s">
        <v>341</v>
      </c>
    </row>
    <row r="182" spans="2:65" s="1" customFormat="1" ht="16.5" customHeight="1">
      <c r="B182" s="28"/>
      <c r="C182" s="124" t="s">
        <v>342</v>
      </c>
      <c r="D182" s="124" t="s">
        <v>120</v>
      </c>
      <c r="E182" s="125" t="s">
        <v>343</v>
      </c>
      <c r="F182" s="126" t="s">
        <v>344</v>
      </c>
      <c r="G182" s="127" t="s">
        <v>147</v>
      </c>
      <c r="H182" s="128">
        <v>1</v>
      </c>
      <c r="I182" s="129"/>
      <c r="J182" s="130">
        <f t="shared" si="30"/>
        <v>0</v>
      </c>
      <c r="K182" s="131"/>
      <c r="L182" s="28"/>
      <c r="M182" s="132" t="s">
        <v>1</v>
      </c>
      <c r="N182" s="133" t="s">
        <v>43</v>
      </c>
      <c r="P182" s="134">
        <f t="shared" si="31"/>
        <v>0</v>
      </c>
      <c r="Q182" s="134">
        <v>0</v>
      </c>
      <c r="R182" s="134">
        <f t="shared" si="32"/>
        <v>0</v>
      </c>
      <c r="S182" s="134">
        <v>0</v>
      </c>
      <c r="T182" s="135">
        <f t="shared" si="33"/>
        <v>0</v>
      </c>
      <c r="AR182" s="136" t="s">
        <v>124</v>
      </c>
      <c r="AT182" s="136" t="s">
        <v>120</v>
      </c>
      <c r="AU182" s="136" t="s">
        <v>85</v>
      </c>
      <c r="AY182" s="13" t="s">
        <v>117</v>
      </c>
      <c r="BE182" s="137">
        <f t="shared" si="34"/>
        <v>0</v>
      </c>
      <c r="BF182" s="137">
        <f t="shared" si="35"/>
        <v>0</v>
      </c>
      <c r="BG182" s="137">
        <f t="shared" si="36"/>
        <v>0</v>
      </c>
      <c r="BH182" s="137">
        <f t="shared" si="37"/>
        <v>0</v>
      </c>
      <c r="BI182" s="137">
        <f t="shared" si="38"/>
        <v>0</v>
      </c>
      <c r="BJ182" s="13" t="s">
        <v>83</v>
      </c>
      <c r="BK182" s="137">
        <f t="shared" si="39"/>
        <v>0</v>
      </c>
      <c r="BL182" s="13" t="s">
        <v>124</v>
      </c>
      <c r="BM182" s="136" t="s">
        <v>345</v>
      </c>
    </row>
    <row r="183" spans="2:65" s="1" customFormat="1" ht="16.5" customHeight="1">
      <c r="B183" s="28"/>
      <c r="C183" s="124" t="s">
        <v>346</v>
      </c>
      <c r="D183" s="124" t="s">
        <v>120</v>
      </c>
      <c r="E183" s="125" t="s">
        <v>347</v>
      </c>
      <c r="F183" s="126" t="s">
        <v>348</v>
      </c>
      <c r="G183" s="127" t="s">
        <v>147</v>
      </c>
      <c r="H183" s="128">
        <v>1</v>
      </c>
      <c r="I183" s="129"/>
      <c r="J183" s="130">
        <f t="shared" si="30"/>
        <v>0</v>
      </c>
      <c r="K183" s="131"/>
      <c r="L183" s="28"/>
      <c r="M183" s="132" t="s">
        <v>1</v>
      </c>
      <c r="N183" s="133" t="s">
        <v>43</v>
      </c>
      <c r="P183" s="134">
        <f t="shared" si="31"/>
        <v>0</v>
      </c>
      <c r="Q183" s="134">
        <v>0</v>
      </c>
      <c r="R183" s="134">
        <f t="shared" si="32"/>
        <v>0</v>
      </c>
      <c r="S183" s="134">
        <v>0</v>
      </c>
      <c r="T183" s="135">
        <f t="shared" si="33"/>
        <v>0</v>
      </c>
      <c r="AR183" s="136" t="s">
        <v>124</v>
      </c>
      <c r="AT183" s="136" t="s">
        <v>120</v>
      </c>
      <c r="AU183" s="136" t="s">
        <v>85</v>
      </c>
      <c r="AY183" s="13" t="s">
        <v>117</v>
      </c>
      <c r="BE183" s="137">
        <f t="shared" si="34"/>
        <v>0</v>
      </c>
      <c r="BF183" s="137">
        <f t="shared" si="35"/>
        <v>0</v>
      </c>
      <c r="BG183" s="137">
        <f t="shared" si="36"/>
        <v>0</v>
      </c>
      <c r="BH183" s="137">
        <f t="shared" si="37"/>
        <v>0</v>
      </c>
      <c r="BI183" s="137">
        <f t="shared" si="38"/>
        <v>0</v>
      </c>
      <c r="BJ183" s="13" t="s">
        <v>83</v>
      </c>
      <c r="BK183" s="137">
        <f t="shared" si="39"/>
        <v>0</v>
      </c>
      <c r="BL183" s="13" t="s">
        <v>124</v>
      </c>
      <c r="BM183" s="136" t="s">
        <v>349</v>
      </c>
    </row>
    <row r="184" spans="2:65" s="1" customFormat="1" ht="16.5" customHeight="1">
      <c r="B184" s="28"/>
      <c r="C184" s="124" t="s">
        <v>350</v>
      </c>
      <c r="D184" s="124" t="s">
        <v>120</v>
      </c>
      <c r="E184" s="125" t="s">
        <v>351</v>
      </c>
      <c r="F184" s="126" t="s">
        <v>352</v>
      </c>
      <c r="G184" s="127" t="s">
        <v>154</v>
      </c>
      <c r="H184" s="128">
        <v>1</v>
      </c>
      <c r="I184" s="129"/>
      <c r="J184" s="130">
        <f t="shared" si="30"/>
        <v>0</v>
      </c>
      <c r="K184" s="131"/>
      <c r="L184" s="28"/>
      <c r="M184" s="132" t="s">
        <v>1</v>
      </c>
      <c r="N184" s="133" t="s">
        <v>43</v>
      </c>
      <c r="P184" s="134">
        <f t="shared" si="31"/>
        <v>0</v>
      </c>
      <c r="Q184" s="134">
        <v>0</v>
      </c>
      <c r="R184" s="134">
        <f t="shared" si="32"/>
        <v>0</v>
      </c>
      <c r="S184" s="134">
        <v>0</v>
      </c>
      <c r="T184" s="135">
        <f t="shared" si="33"/>
        <v>0</v>
      </c>
      <c r="AR184" s="136" t="s">
        <v>124</v>
      </c>
      <c r="AT184" s="136" t="s">
        <v>120</v>
      </c>
      <c r="AU184" s="136" t="s">
        <v>85</v>
      </c>
      <c r="AY184" s="13" t="s">
        <v>117</v>
      </c>
      <c r="BE184" s="137">
        <f t="shared" si="34"/>
        <v>0</v>
      </c>
      <c r="BF184" s="137">
        <f t="shared" si="35"/>
        <v>0</v>
      </c>
      <c r="BG184" s="137">
        <f t="shared" si="36"/>
        <v>0</v>
      </c>
      <c r="BH184" s="137">
        <f t="shared" si="37"/>
        <v>0</v>
      </c>
      <c r="BI184" s="137">
        <f t="shared" si="38"/>
        <v>0</v>
      </c>
      <c r="BJ184" s="13" t="s">
        <v>83</v>
      </c>
      <c r="BK184" s="137">
        <f t="shared" si="39"/>
        <v>0</v>
      </c>
      <c r="BL184" s="13" t="s">
        <v>124</v>
      </c>
      <c r="BM184" s="136" t="s">
        <v>353</v>
      </c>
    </row>
    <row r="185" spans="2:65" s="1" customFormat="1" ht="16.5" customHeight="1">
      <c r="B185" s="28"/>
      <c r="C185" s="124" t="s">
        <v>354</v>
      </c>
      <c r="D185" s="124" t="s">
        <v>120</v>
      </c>
      <c r="E185" s="125" t="s">
        <v>355</v>
      </c>
      <c r="F185" s="126" t="s">
        <v>356</v>
      </c>
      <c r="G185" s="127" t="s">
        <v>154</v>
      </c>
      <c r="H185" s="128">
        <v>1</v>
      </c>
      <c r="I185" s="129"/>
      <c r="J185" s="130">
        <f t="shared" si="30"/>
        <v>0</v>
      </c>
      <c r="K185" s="131"/>
      <c r="L185" s="28"/>
      <c r="M185" s="132" t="s">
        <v>1</v>
      </c>
      <c r="N185" s="133" t="s">
        <v>43</v>
      </c>
      <c r="P185" s="134">
        <f t="shared" si="31"/>
        <v>0</v>
      </c>
      <c r="Q185" s="134">
        <v>0</v>
      </c>
      <c r="R185" s="134">
        <f t="shared" si="32"/>
        <v>0</v>
      </c>
      <c r="S185" s="134">
        <v>0</v>
      </c>
      <c r="T185" s="135">
        <f t="shared" si="33"/>
        <v>0</v>
      </c>
      <c r="AR185" s="136" t="s">
        <v>124</v>
      </c>
      <c r="AT185" s="136" t="s">
        <v>120</v>
      </c>
      <c r="AU185" s="136" t="s">
        <v>85</v>
      </c>
      <c r="AY185" s="13" t="s">
        <v>117</v>
      </c>
      <c r="BE185" s="137">
        <f t="shared" si="34"/>
        <v>0</v>
      </c>
      <c r="BF185" s="137">
        <f t="shared" si="35"/>
        <v>0</v>
      </c>
      <c r="BG185" s="137">
        <f t="shared" si="36"/>
        <v>0</v>
      </c>
      <c r="BH185" s="137">
        <f t="shared" si="37"/>
        <v>0</v>
      </c>
      <c r="BI185" s="137">
        <f t="shared" si="38"/>
        <v>0</v>
      </c>
      <c r="BJ185" s="13" t="s">
        <v>83</v>
      </c>
      <c r="BK185" s="137">
        <f t="shared" si="39"/>
        <v>0</v>
      </c>
      <c r="BL185" s="13" t="s">
        <v>124</v>
      </c>
      <c r="BM185" s="136" t="s">
        <v>357</v>
      </c>
    </row>
    <row r="186" spans="2:65" s="1" customFormat="1" ht="16.5" customHeight="1">
      <c r="B186" s="28"/>
      <c r="C186" s="124" t="s">
        <v>358</v>
      </c>
      <c r="D186" s="124" t="s">
        <v>120</v>
      </c>
      <c r="E186" s="125" t="s">
        <v>359</v>
      </c>
      <c r="F186" s="126" t="s">
        <v>360</v>
      </c>
      <c r="G186" s="127" t="s">
        <v>154</v>
      </c>
      <c r="H186" s="128">
        <v>3</v>
      </c>
      <c r="I186" s="129"/>
      <c r="J186" s="130">
        <f t="shared" si="30"/>
        <v>0</v>
      </c>
      <c r="K186" s="131"/>
      <c r="L186" s="28"/>
      <c r="M186" s="132" t="s">
        <v>1</v>
      </c>
      <c r="N186" s="133" t="s">
        <v>43</v>
      </c>
      <c r="P186" s="134">
        <f t="shared" si="31"/>
        <v>0</v>
      </c>
      <c r="Q186" s="134">
        <v>0</v>
      </c>
      <c r="R186" s="134">
        <f t="shared" si="32"/>
        <v>0</v>
      </c>
      <c r="S186" s="134">
        <v>0</v>
      </c>
      <c r="T186" s="135">
        <f t="shared" si="33"/>
        <v>0</v>
      </c>
      <c r="AR186" s="136" t="s">
        <v>124</v>
      </c>
      <c r="AT186" s="136" t="s">
        <v>120</v>
      </c>
      <c r="AU186" s="136" t="s">
        <v>85</v>
      </c>
      <c r="AY186" s="13" t="s">
        <v>117</v>
      </c>
      <c r="BE186" s="137">
        <f t="shared" si="34"/>
        <v>0</v>
      </c>
      <c r="BF186" s="137">
        <f t="shared" si="35"/>
        <v>0</v>
      </c>
      <c r="BG186" s="137">
        <f t="shared" si="36"/>
        <v>0</v>
      </c>
      <c r="BH186" s="137">
        <f t="shared" si="37"/>
        <v>0</v>
      </c>
      <c r="BI186" s="137">
        <f t="shared" si="38"/>
        <v>0</v>
      </c>
      <c r="BJ186" s="13" t="s">
        <v>83</v>
      </c>
      <c r="BK186" s="137">
        <f t="shared" si="39"/>
        <v>0</v>
      </c>
      <c r="BL186" s="13" t="s">
        <v>124</v>
      </c>
      <c r="BM186" s="136" t="s">
        <v>361</v>
      </c>
    </row>
    <row r="187" spans="2:65" s="1" customFormat="1" ht="16.5" customHeight="1">
      <c r="B187" s="28"/>
      <c r="C187" s="124" t="s">
        <v>362</v>
      </c>
      <c r="D187" s="124" t="s">
        <v>120</v>
      </c>
      <c r="E187" s="125" t="s">
        <v>363</v>
      </c>
      <c r="F187" s="126" t="s">
        <v>364</v>
      </c>
      <c r="G187" s="127" t="s">
        <v>147</v>
      </c>
      <c r="H187" s="128">
        <v>1</v>
      </c>
      <c r="I187" s="129"/>
      <c r="J187" s="130">
        <f t="shared" si="30"/>
        <v>0</v>
      </c>
      <c r="K187" s="131"/>
      <c r="L187" s="28"/>
      <c r="M187" s="132" t="s">
        <v>1</v>
      </c>
      <c r="N187" s="133" t="s">
        <v>43</v>
      </c>
      <c r="P187" s="134">
        <f t="shared" si="31"/>
        <v>0</v>
      </c>
      <c r="Q187" s="134">
        <v>0</v>
      </c>
      <c r="R187" s="134">
        <f t="shared" si="32"/>
        <v>0</v>
      </c>
      <c r="S187" s="134">
        <v>0</v>
      </c>
      <c r="T187" s="135">
        <f t="shared" si="33"/>
        <v>0</v>
      </c>
      <c r="AR187" s="136" t="s">
        <v>124</v>
      </c>
      <c r="AT187" s="136" t="s">
        <v>120</v>
      </c>
      <c r="AU187" s="136" t="s">
        <v>85</v>
      </c>
      <c r="AY187" s="13" t="s">
        <v>117</v>
      </c>
      <c r="BE187" s="137">
        <f t="shared" si="34"/>
        <v>0</v>
      </c>
      <c r="BF187" s="137">
        <f t="shared" si="35"/>
        <v>0</v>
      </c>
      <c r="BG187" s="137">
        <f t="shared" si="36"/>
        <v>0</v>
      </c>
      <c r="BH187" s="137">
        <f t="shared" si="37"/>
        <v>0</v>
      </c>
      <c r="BI187" s="137">
        <f t="shared" si="38"/>
        <v>0</v>
      </c>
      <c r="BJ187" s="13" t="s">
        <v>83</v>
      </c>
      <c r="BK187" s="137">
        <f t="shared" si="39"/>
        <v>0</v>
      </c>
      <c r="BL187" s="13" t="s">
        <v>124</v>
      </c>
      <c r="BM187" s="136" t="s">
        <v>365</v>
      </c>
    </row>
    <row r="188" spans="2:65" s="1" customFormat="1" ht="16.5" customHeight="1">
      <c r="B188" s="28"/>
      <c r="C188" s="124" t="s">
        <v>366</v>
      </c>
      <c r="D188" s="124" t="s">
        <v>120</v>
      </c>
      <c r="E188" s="125" t="s">
        <v>367</v>
      </c>
      <c r="F188" s="126" t="s">
        <v>368</v>
      </c>
      <c r="G188" s="127" t="s">
        <v>147</v>
      </c>
      <c r="H188" s="128">
        <v>1</v>
      </c>
      <c r="I188" s="129"/>
      <c r="J188" s="130">
        <f t="shared" si="30"/>
        <v>0</v>
      </c>
      <c r="K188" s="131"/>
      <c r="L188" s="28"/>
      <c r="M188" s="132" t="s">
        <v>1</v>
      </c>
      <c r="N188" s="133" t="s">
        <v>43</v>
      </c>
      <c r="P188" s="134">
        <f t="shared" si="31"/>
        <v>0</v>
      </c>
      <c r="Q188" s="134">
        <v>0</v>
      </c>
      <c r="R188" s="134">
        <f t="shared" si="32"/>
        <v>0</v>
      </c>
      <c r="S188" s="134">
        <v>0</v>
      </c>
      <c r="T188" s="135">
        <f t="shared" si="33"/>
        <v>0</v>
      </c>
      <c r="AR188" s="136" t="s">
        <v>124</v>
      </c>
      <c r="AT188" s="136" t="s">
        <v>120</v>
      </c>
      <c r="AU188" s="136" t="s">
        <v>85</v>
      </c>
      <c r="AY188" s="13" t="s">
        <v>117</v>
      </c>
      <c r="BE188" s="137">
        <f t="shared" si="34"/>
        <v>0</v>
      </c>
      <c r="BF188" s="137">
        <f t="shared" si="35"/>
        <v>0</v>
      </c>
      <c r="BG188" s="137">
        <f t="shared" si="36"/>
        <v>0</v>
      </c>
      <c r="BH188" s="137">
        <f t="shared" si="37"/>
        <v>0</v>
      </c>
      <c r="BI188" s="137">
        <f t="shared" si="38"/>
        <v>0</v>
      </c>
      <c r="BJ188" s="13" t="s">
        <v>83</v>
      </c>
      <c r="BK188" s="137">
        <f t="shared" si="39"/>
        <v>0</v>
      </c>
      <c r="BL188" s="13" t="s">
        <v>124</v>
      </c>
      <c r="BM188" s="136" t="s">
        <v>369</v>
      </c>
    </row>
    <row r="189" spans="2:65" s="1" customFormat="1" ht="16.5" customHeight="1">
      <c r="B189" s="28"/>
      <c r="C189" s="124" t="s">
        <v>370</v>
      </c>
      <c r="D189" s="124" t="s">
        <v>120</v>
      </c>
      <c r="E189" s="125" t="s">
        <v>371</v>
      </c>
      <c r="F189" s="126" t="s">
        <v>372</v>
      </c>
      <c r="G189" s="127" t="s">
        <v>147</v>
      </c>
      <c r="H189" s="128">
        <v>1</v>
      </c>
      <c r="I189" s="129"/>
      <c r="J189" s="130">
        <f t="shared" si="30"/>
        <v>0</v>
      </c>
      <c r="K189" s="131"/>
      <c r="L189" s="28"/>
      <c r="M189" s="132" t="s">
        <v>1</v>
      </c>
      <c r="N189" s="133" t="s">
        <v>43</v>
      </c>
      <c r="P189" s="134">
        <f t="shared" si="31"/>
        <v>0</v>
      </c>
      <c r="Q189" s="134">
        <v>0</v>
      </c>
      <c r="R189" s="134">
        <f t="shared" si="32"/>
        <v>0</v>
      </c>
      <c r="S189" s="134">
        <v>0</v>
      </c>
      <c r="T189" s="135">
        <f t="shared" si="33"/>
        <v>0</v>
      </c>
      <c r="AR189" s="136" t="s">
        <v>124</v>
      </c>
      <c r="AT189" s="136" t="s">
        <v>120</v>
      </c>
      <c r="AU189" s="136" t="s">
        <v>85</v>
      </c>
      <c r="AY189" s="13" t="s">
        <v>117</v>
      </c>
      <c r="BE189" s="137">
        <f t="shared" si="34"/>
        <v>0</v>
      </c>
      <c r="BF189" s="137">
        <f t="shared" si="35"/>
        <v>0</v>
      </c>
      <c r="BG189" s="137">
        <f t="shared" si="36"/>
        <v>0</v>
      </c>
      <c r="BH189" s="137">
        <f t="shared" si="37"/>
        <v>0</v>
      </c>
      <c r="BI189" s="137">
        <f t="shared" si="38"/>
        <v>0</v>
      </c>
      <c r="BJ189" s="13" t="s">
        <v>83</v>
      </c>
      <c r="BK189" s="137">
        <f t="shared" si="39"/>
        <v>0</v>
      </c>
      <c r="BL189" s="13" t="s">
        <v>124</v>
      </c>
      <c r="BM189" s="136" t="s">
        <v>373</v>
      </c>
    </row>
    <row r="190" spans="2:65" s="1" customFormat="1" ht="16.5" customHeight="1">
      <c r="B190" s="28"/>
      <c r="C190" s="124" t="s">
        <v>374</v>
      </c>
      <c r="D190" s="124" t="s">
        <v>120</v>
      </c>
      <c r="E190" s="125" t="s">
        <v>375</v>
      </c>
      <c r="F190" s="126" t="s">
        <v>376</v>
      </c>
      <c r="G190" s="127" t="s">
        <v>147</v>
      </c>
      <c r="H190" s="128">
        <v>1</v>
      </c>
      <c r="I190" s="129"/>
      <c r="J190" s="130">
        <f t="shared" si="30"/>
        <v>0</v>
      </c>
      <c r="K190" s="131"/>
      <c r="L190" s="28"/>
      <c r="M190" s="132" t="s">
        <v>1</v>
      </c>
      <c r="N190" s="133" t="s">
        <v>43</v>
      </c>
      <c r="P190" s="134">
        <f t="shared" si="31"/>
        <v>0</v>
      </c>
      <c r="Q190" s="134">
        <v>0</v>
      </c>
      <c r="R190" s="134">
        <f t="shared" si="32"/>
        <v>0</v>
      </c>
      <c r="S190" s="134">
        <v>0</v>
      </c>
      <c r="T190" s="135">
        <f t="shared" si="33"/>
        <v>0</v>
      </c>
      <c r="AR190" s="136" t="s">
        <v>124</v>
      </c>
      <c r="AT190" s="136" t="s">
        <v>120</v>
      </c>
      <c r="AU190" s="136" t="s">
        <v>85</v>
      </c>
      <c r="AY190" s="13" t="s">
        <v>117</v>
      </c>
      <c r="BE190" s="137">
        <f t="shared" si="34"/>
        <v>0</v>
      </c>
      <c r="BF190" s="137">
        <f t="shared" si="35"/>
        <v>0</v>
      </c>
      <c r="BG190" s="137">
        <f t="shared" si="36"/>
        <v>0</v>
      </c>
      <c r="BH190" s="137">
        <f t="shared" si="37"/>
        <v>0</v>
      </c>
      <c r="BI190" s="137">
        <f t="shared" si="38"/>
        <v>0</v>
      </c>
      <c r="BJ190" s="13" t="s">
        <v>83</v>
      </c>
      <c r="BK190" s="137">
        <f t="shared" si="39"/>
        <v>0</v>
      </c>
      <c r="BL190" s="13" t="s">
        <v>124</v>
      </c>
      <c r="BM190" s="136" t="s">
        <v>377</v>
      </c>
    </row>
    <row r="191" spans="2:65" s="1" customFormat="1" ht="24.15" customHeight="1">
      <c r="B191" s="28"/>
      <c r="C191" s="124" t="s">
        <v>378</v>
      </c>
      <c r="D191" s="124" t="s">
        <v>120</v>
      </c>
      <c r="E191" s="125" t="s">
        <v>379</v>
      </c>
      <c r="F191" s="126" t="s">
        <v>380</v>
      </c>
      <c r="G191" s="127" t="s">
        <v>147</v>
      </c>
      <c r="H191" s="128">
        <v>1</v>
      </c>
      <c r="I191" s="129"/>
      <c r="J191" s="130">
        <f t="shared" si="30"/>
        <v>0</v>
      </c>
      <c r="K191" s="131"/>
      <c r="L191" s="28"/>
      <c r="M191" s="132" t="s">
        <v>1</v>
      </c>
      <c r="N191" s="133" t="s">
        <v>43</v>
      </c>
      <c r="P191" s="134">
        <f t="shared" si="31"/>
        <v>0</v>
      </c>
      <c r="Q191" s="134">
        <v>0</v>
      </c>
      <c r="R191" s="134">
        <f t="shared" si="32"/>
        <v>0</v>
      </c>
      <c r="S191" s="134">
        <v>0</v>
      </c>
      <c r="T191" s="135">
        <f t="shared" si="33"/>
        <v>0</v>
      </c>
      <c r="AR191" s="136" t="s">
        <v>124</v>
      </c>
      <c r="AT191" s="136" t="s">
        <v>120</v>
      </c>
      <c r="AU191" s="136" t="s">
        <v>85</v>
      </c>
      <c r="AY191" s="13" t="s">
        <v>117</v>
      </c>
      <c r="BE191" s="137">
        <f t="shared" si="34"/>
        <v>0</v>
      </c>
      <c r="BF191" s="137">
        <f t="shared" si="35"/>
        <v>0</v>
      </c>
      <c r="BG191" s="137">
        <f t="shared" si="36"/>
        <v>0</v>
      </c>
      <c r="BH191" s="137">
        <f t="shared" si="37"/>
        <v>0</v>
      </c>
      <c r="BI191" s="137">
        <f t="shared" si="38"/>
        <v>0</v>
      </c>
      <c r="BJ191" s="13" t="s">
        <v>83</v>
      </c>
      <c r="BK191" s="137">
        <f t="shared" si="39"/>
        <v>0</v>
      </c>
      <c r="BL191" s="13" t="s">
        <v>124</v>
      </c>
      <c r="BM191" s="136" t="s">
        <v>381</v>
      </c>
    </row>
    <row r="192" spans="2:65" s="11" customFormat="1" ht="22.8" customHeight="1">
      <c r="B192" s="112"/>
      <c r="D192" s="113" t="s">
        <v>77</v>
      </c>
      <c r="E192" s="122" t="s">
        <v>382</v>
      </c>
      <c r="F192" s="122" t="s">
        <v>383</v>
      </c>
      <c r="I192" s="115"/>
      <c r="J192" s="123">
        <f>BK192</f>
        <v>0</v>
      </c>
      <c r="L192" s="112"/>
      <c r="M192" s="117"/>
      <c r="P192" s="118">
        <f>SUM(P193:P196)</f>
        <v>0</v>
      </c>
      <c r="R192" s="118">
        <f>SUM(R193:R196)</f>
        <v>3.041E-2</v>
      </c>
      <c r="T192" s="119">
        <f>SUM(T193:T196)</f>
        <v>0</v>
      </c>
      <c r="AR192" s="113" t="s">
        <v>85</v>
      </c>
      <c r="AT192" s="120" t="s">
        <v>77</v>
      </c>
      <c r="AU192" s="120" t="s">
        <v>83</v>
      </c>
      <c r="AY192" s="113" t="s">
        <v>117</v>
      </c>
      <c r="BK192" s="121">
        <f>SUM(BK193:BK196)</f>
        <v>0</v>
      </c>
    </row>
    <row r="193" spans="2:65" s="1" customFormat="1" ht="37.799999999999997" customHeight="1">
      <c r="B193" s="28"/>
      <c r="C193" s="124" t="s">
        <v>384</v>
      </c>
      <c r="D193" s="124" t="s">
        <v>120</v>
      </c>
      <c r="E193" s="125" t="s">
        <v>385</v>
      </c>
      <c r="F193" s="126" t="s">
        <v>386</v>
      </c>
      <c r="G193" s="127" t="s">
        <v>147</v>
      </c>
      <c r="H193" s="128">
        <v>1</v>
      </c>
      <c r="I193" s="129"/>
      <c r="J193" s="130">
        <f>ROUND(I193*H193,2)</f>
        <v>0</v>
      </c>
      <c r="K193" s="131"/>
      <c r="L193" s="28"/>
      <c r="M193" s="132" t="s">
        <v>1</v>
      </c>
      <c r="N193" s="133" t="s">
        <v>43</v>
      </c>
      <c r="P193" s="134">
        <f>O193*H193</f>
        <v>0</v>
      </c>
      <c r="Q193" s="134">
        <v>2.307E-2</v>
      </c>
      <c r="R193" s="134">
        <f>Q193*H193</f>
        <v>2.307E-2</v>
      </c>
      <c r="S193" s="134">
        <v>0</v>
      </c>
      <c r="T193" s="135">
        <f>S193*H193</f>
        <v>0</v>
      </c>
      <c r="AR193" s="136" t="s">
        <v>124</v>
      </c>
      <c r="AT193" s="136" t="s">
        <v>120</v>
      </c>
      <c r="AU193" s="136" t="s">
        <v>85</v>
      </c>
      <c r="AY193" s="13" t="s">
        <v>117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3" t="s">
        <v>83</v>
      </c>
      <c r="BK193" s="137">
        <f>ROUND(I193*H193,2)</f>
        <v>0</v>
      </c>
      <c r="BL193" s="13" t="s">
        <v>124</v>
      </c>
      <c r="BM193" s="136" t="s">
        <v>387</v>
      </c>
    </row>
    <row r="194" spans="2:65" s="1" customFormat="1" ht="24.15" customHeight="1">
      <c r="B194" s="28"/>
      <c r="C194" s="124" t="s">
        <v>388</v>
      </c>
      <c r="D194" s="124" t="s">
        <v>120</v>
      </c>
      <c r="E194" s="125" t="s">
        <v>389</v>
      </c>
      <c r="F194" s="126" t="s">
        <v>390</v>
      </c>
      <c r="G194" s="127" t="s">
        <v>154</v>
      </c>
      <c r="H194" s="128">
        <v>1</v>
      </c>
      <c r="I194" s="129"/>
      <c r="J194" s="130">
        <f>ROUND(I194*H194,2)</f>
        <v>0</v>
      </c>
      <c r="K194" s="131"/>
      <c r="L194" s="28"/>
      <c r="M194" s="132" t="s">
        <v>1</v>
      </c>
      <c r="N194" s="133" t="s">
        <v>43</v>
      </c>
      <c r="P194" s="134">
        <f>O194*H194</f>
        <v>0</v>
      </c>
      <c r="Q194" s="134">
        <v>7.5000000000000002E-4</v>
      </c>
      <c r="R194" s="134">
        <f>Q194*H194</f>
        <v>7.5000000000000002E-4</v>
      </c>
      <c r="S194" s="134">
        <v>0</v>
      </c>
      <c r="T194" s="135">
        <f>S194*H194</f>
        <v>0</v>
      </c>
      <c r="AR194" s="136" t="s">
        <v>124</v>
      </c>
      <c r="AT194" s="136" t="s">
        <v>120</v>
      </c>
      <c r="AU194" s="136" t="s">
        <v>85</v>
      </c>
      <c r="AY194" s="13" t="s">
        <v>117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13" t="s">
        <v>83</v>
      </c>
      <c r="BK194" s="137">
        <f>ROUND(I194*H194,2)</f>
        <v>0</v>
      </c>
      <c r="BL194" s="13" t="s">
        <v>124</v>
      </c>
      <c r="BM194" s="136" t="s">
        <v>391</v>
      </c>
    </row>
    <row r="195" spans="2:65" s="1" customFormat="1" ht="24.15" customHeight="1">
      <c r="B195" s="28"/>
      <c r="C195" s="124" t="s">
        <v>392</v>
      </c>
      <c r="D195" s="124" t="s">
        <v>120</v>
      </c>
      <c r="E195" s="125" t="s">
        <v>393</v>
      </c>
      <c r="F195" s="126" t="s">
        <v>394</v>
      </c>
      <c r="G195" s="127" t="s">
        <v>147</v>
      </c>
      <c r="H195" s="128">
        <v>1</v>
      </c>
      <c r="I195" s="129"/>
      <c r="J195" s="130">
        <f>ROUND(I195*H195,2)</f>
        <v>0</v>
      </c>
      <c r="K195" s="131"/>
      <c r="L195" s="28"/>
      <c r="M195" s="132" t="s">
        <v>1</v>
      </c>
      <c r="N195" s="133" t="s">
        <v>43</v>
      </c>
      <c r="P195" s="134">
        <f>O195*H195</f>
        <v>0</v>
      </c>
      <c r="Q195" s="134">
        <v>6.5900000000000004E-3</v>
      </c>
      <c r="R195" s="134">
        <f>Q195*H195</f>
        <v>6.5900000000000004E-3</v>
      </c>
      <c r="S195" s="134">
        <v>0</v>
      </c>
      <c r="T195" s="135">
        <f>S195*H195</f>
        <v>0</v>
      </c>
      <c r="AR195" s="136" t="s">
        <v>124</v>
      </c>
      <c r="AT195" s="136" t="s">
        <v>120</v>
      </c>
      <c r="AU195" s="136" t="s">
        <v>85</v>
      </c>
      <c r="AY195" s="13" t="s">
        <v>117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13" t="s">
        <v>83</v>
      </c>
      <c r="BK195" s="137">
        <f>ROUND(I195*H195,2)</f>
        <v>0</v>
      </c>
      <c r="BL195" s="13" t="s">
        <v>124</v>
      </c>
      <c r="BM195" s="136" t="s">
        <v>395</v>
      </c>
    </row>
    <row r="196" spans="2:65" s="1" customFormat="1" ht="21.75" customHeight="1">
      <c r="B196" s="28"/>
      <c r="C196" s="124" t="s">
        <v>396</v>
      </c>
      <c r="D196" s="124" t="s">
        <v>120</v>
      </c>
      <c r="E196" s="125" t="s">
        <v>397</v>
      </c>
      <c r="F196" s="126" t="s">
        <v>398</v>
      </c>
      <c r="G196" s="127" t="s">
        <v>142</v>
      </c>
      <c r="H196" s="128">
        <v>0.03</v>
      </c>
      <c r="I196" s="129"/>
      <c r="J196" s="130">
        <f>ROUND(I196*H196,2)</f>
        <v>0</v>
      </c>
      <c r="K196" s="131"/>
      <c r="L196" s="28"/>
      <c r="M196" s="132" t="s">
        <v>1</v>
      </c>
      <c r="N196" s="133" t="s">
        <v>43</v>
      </c>
      <c r="P196" s="134">
        <f>O196*H196</f>
        <v>0</v>
      </c>
      <c r="Q196" s="134">
        <v>0</v>
      </c>
      <c r="R196" s="134">
        <f>Q196*H196</f>
        <v>0</v>
      </c>
      <c r="S196" s="134">
        <v>0</v>
      </c>
      <c r="T196" s="135">
        <f>S196*H196</f>
        <v>0</v>
      </c>
      <c r="AR196" s="136" t="s">
        <v>124</v>
      </c>
      <c r="AT196" s="136" t="s">
        <v>120</v>
      </c>
      <c r="AU196" s="136" t="s">
        <v>85</v>
      </c>
      <c r="AY196" s="13" t="s">
        <v>117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3" t="s">
        <v>83</v>
      </c>
      <c r="BK196" s="137">
        <f>ROUND(I196*H196,2)</f>
        <v>0</v>
      </c>
      <c r="BL196" s="13" t="s">
        <v>124</v>
      </c>
      <c r="BM196" s="136" t="s">
        <v>399</v>
      </c>
    </row>
    <row r="197" spans="2:65" s="11" customFormat="1" ht="22.8" customHeight="1">
      <c r="B197" s="112"/>
      <c r="D197" s="113" t="s">
        <v>77</v>
      </c>
      <c r="E197" s="122" t="s">
        <v>400</v>
      </c>
      <c r="F197" s="122" t="s">
        <v>401</v>
      </c>
      <c r="I197" s="115"/>
      <c r="J197" s="123">
        <f>BK197</f>
        <v>0</v>
      </c>
      <c r="L197" s="112"/>
      <c r="M197" s="117"/>
      <c r="P197" s="118">
        <f>SUM(P198:P203)</f>
        <v>0</v>
      </c>
      <c r="R197" s="118">
        <f>SUM(R198:R203)</f>
        <v>4.3860000000000003E-2</v>
      </c>
      <c r="T197" s="119">
        <f>SUM(T198:T203)</f>
        <v>6.3840000000000008E-2</v>
      </c>
      <c r="AR197" s="113" t="s">
        <v>85</v>
      </c>
      <c r="AT197" s="120" t="s">
        <v>77</v>
      </c>
      <c r="AU197" s="120" t="s">
        <v>83</v>
      </c>
      <c r="AY197" s="113" t="s">
        <v>117</v>
      </c>
      <c r="BK197" s="121">
        <f>SUM(BK198:BK203)</f>
        <v>0</v>
      </c>
    </row>
    <row r="198" spans="2:65" s="1" customFormat="1" ht="24.15" customHeight="1">
      <c r="B198" s="28"/>
      <c r="C198" s="124" t="s">
        <v>402</v>
      </c>
      <c r="D198" s="124" t="s">
        <v>120</v>
      </c>
      <c r="E198" s="125" t="s">
        <v>403</v>
      </c>
      <c r="F198" s="126" t="s">
        <v>404</v>
      </c>
      <c r="G198" s="127" t="s">
        <v>123</v>
      </c>
      <c r="H198" s="128">
        <v>12</v>
      </c>
      <c r="I198" s="129"/>
      <c r="J198" s="130">
        <f t="shared" ref="J198:J203" si="40">ROUND(I198*H198,2)</f>
        <v>0</v>
      </c>
      <c r="K198" s="131"/>
      <c r="L198" s="28"/>
      <c r="M198" s="132" t="s">
        <v>1</v>
      </c>
      <c r="N198" s="133" t="s">
        <v>43</v>
      </c>
      <c r="P198" s="134">
        <f t="shared" ref="P198:P203" si="41">O198*H198</f>
        <v>0</v>
      </c>
      <c r="Q198" s="134">
        <v>5.0000000000000002E-5</v>
      </c>
      <c r="R198" s="134">
        <f t="shared" ref="R198:R203" si="42">Q198*H198</f>
        <v>6.0000000000000006E-4</v>
      </c>
      <c r="S198" s="134">
        <v>5.3200000000000001E-3</v>
      </c>
      <c r="T198" s="135">
        <f t="shared" ref="T198:T203" si="43">S198*H198</f>
        <v>6.3840000000000008E-2</v>
      </c>
      <c r="AR198" s="136" t="s">
        <v>124</v>
      </c>
      <c r="AT198" s="136" t="s">
        <v>120</v>
      </c>
      <c r="AU198" s="136" t="s">
        <v>85</v>
      </c>
      <c r="AY198" s="13" t="s">
        <v>117</v>
      </c>
      <c r="BE198" s="137">
        <f t="shared" ref="BE198:BE203" si="44">IF(N198="základní",J198,0)</f>
        <v>0</v>
      </c>
      <c r="BF198" s="137">
        <f t="shared" ref="BF198:BF203" si="45">IF(N198="snížená",J198,0)</f>
        <v>0</v>
      </c>
      <c r="BG198" s="137">
        <f t="shared" ref="BG198:BG203" si="46">IF(N198="zákl. přenesená",J198,0)</f>
        <v>0</v>
      </c>
      <c r="BH198" s="137">
        <f t="shared" ref="BH198:BH203" si="47">IF(N198="sníž. přenesená",J198,0)</f>
        <v>0</v>
      </c>
      <c r="BI198" s="137">
        <f t="shared" ref="BI198:BI203" si="48">IF(N198="nulová",J198,0)</f>
        <v>0</v>
      </c>
      <c r="BJ198" s="13" t="s">
        <v>83</v>
      </c>
      <c r="BK198" s="137">
        <f t="shared" ref="BK198:BK203" si="49">ROUND(I198*H198,2)</f>
        <v>0</v>
      </c>
      <c r="BL198" s="13" t="s">
        <v>124</v>
      </c>
      <c r="BM198" s="136" t="s">
        <v>405</v>
      </c>
    </row>
    <row r="199" spans="2:65" s="1" customFormat="1" ht="24.15" customHeight="1">
      <c r="B199" s="28"/>
      <c r="C199" s="124" t="s">
        <v>406</v>
      </c>
      <c r="D199" s="124" t="s">
        <v>120</v>
      </c>
      <c r="E199" s="125" t="s">
        <v>407</v>
      </c>
      <c r="F199" s="126" t="s">
        <v>408</v>
      </c>
      <c r="G199" s="127" t="s">
        <v>123</v>
      </c>
      <c r="H199" s="128">
        <v>12</v>
      </c>
      <c r="I199" s="129"/>
      <c r="J199" s="130">
        <f t="shared" si="40"/>
        <v>0</v>
      </c>
      <c r="K199" s="131"/>
      <c r="L199" s="28"/>
      <c r="M199" s="132" t="s">
        <v>1</v>
      </c>
      <c r="N199" s="133" t="s">
        <v>43</v>
      </c>
      <c r="P199" s="134">
        <f t="shared" si="41"/>
        <v>0</v>
      </c>
      <c r="Q199" s="134">
        <v>3.3500000000000001E-3</v>
      </c>
      <c r="R199" s="134">
        <f t="shared" si="42"/>
        <v>4.02E-2</v>
      </c>
      <c r="S199" s="134">
        <v>0</v>
      </c>
      <c r="T199" s="135">
        <f t="shared" si="43"/>
        <v>0</v>
      </c>
      <c r="AR199" s="136" t="s">
        <v>124</v>
      </c>
      <c r="AT199" s="136" t="s">
        <v>120</v>
      </c>
      <c r="AU199" s="136" t="s">
        <v>85</v>
      </c>
      <c r="AY199" s="13" t="s">
        <v>117</v>
      </c>
      <c r="BE199" s="137">
        <f t="shared" si="44"/>
        <v>0</v>
      </c>
      <c r="BF199" s="137">
        <f t="shared" si="45"/>
        <v>0</v>
      </c>
      <c r="BG199" s="137">
        <f t="shared" si="46"/>
        <v>0</v>
      </c>
      <c r="BH199" s="137">
        <f t="shared" si="47"/>
        <v>0</v>
      </c>
      <c r="BI199" s="137">
        <f t="shared" si="48"/>
        <v>0</v>
      </c>
      <c r="BJ199" s="13" t="s">
        <v>83</v>
      </c>
      <c r="BK199" s="137">
        <f t="shared" si="49"/>
        <v>0</v>
      </c>
      <c r="BL199" s="13" t="s">
        <v>124</v>
      </c>
      <c r="BM199" s="136" t="s">
        <v>409</v>
      </c>
    </row>
    <row r="200" spans="2:65" s="1" customFormat="1" ht="33" customHeight="1">
      <c r="B200" s="28"/>
      <c r="C200" s="124" t="s">
        <v>410</v>
      </c>
      <c r="D200" s="124" t="s">
        <v>120</v>
      </c>
      <c r="E200" s="125" t="s">
        <v>411</v>
      </c>
      <c r="F200" s="126" t="s">
        <v>412</v>
      </c>
      <c r="G200" s="127" t="s">
        <v>123</v>
      </c>
      <c r="H200" s="128">
        <v>12</v>
      </c>
      <c r="I200" s="129"/>
      <c r="J200" s="130">
        <f t="shared" si="40"/>
        <v>0</v>
      </c>
      <c r="K200" s="131"/>
      <c r="L200" s="28"/>
      <c r="M200" s="132" t="s">
        <v>1</v>
      </c>
      <c r="N200" s="133" t="s">
        <v>43</v>
      </c>
      <c r="P200" s="134">
        <f t="shared" si="41"/>
        <v>0</v>
      </c>
      <c r="Q200" s="134">
        <v>2.4000000000000001E-4</v>
      </c>
      <c r="R200" s="134">
        <f t="shared" si="42"/>
        <v>2.8800000000000002E-3</v>
      </c>
      <c r="S200" s="134">
        <v>0</v>
      </c>
      <c r="T200" s="135">
        <f t="shared" si="43"/>
        <v>0</v>
      </c>
      <c r="AR200" s="136" t="s">
        <v>124</v>
      </c>
      <c r="AT200" s="136" t="s">
        <v>120</v>
      </c>
      <c r="AU200" s="136" t="s">
        <v>85</v>
      </c>
      <c r="AY200" s="13" t="s">
        <v>117</v>
      </c>
      <c r="BE200" s="137">
        <f t="shared" si="44"/>
        <v>0</v>
      </c>
      <c r="BF200" s="137">
        <f t="shared" si="45"/>
        <v>0</v>
      </c>
      <c r="BG200" s="137">
        <f t="shared" si="46"/>
        <v>0</v>
      </c>
      <c r="BH200" s="137">
        <f t="shared" si="47"/>
        <v>0</v>
      </c>
      <c r="BI200" s="137">
        <f t="shared" si="48"/>
        <v>0</v>
      </c>
      <c r="BJ200" s="13" t="s">
        <v>83</v>
      </c>
      <c r="BK200" s="137">
        <f t="shared" si="49"/>
        <v>0</v>
      </c>
      <c r="BL200" s="13" t="s">
        <v>124</v>
      </c>
      <c r="BM200" s="136" t="s">
        <v>413</v>
      </c>
    </row>
    <row r="201" spans="2:65" s="1" customFormat="1" ht="24.15" customHeight="1">
      <c r="B201" s="28"/>
      <c r="C201" s="124" t="s">
        <v>414</v>
      </c>
      <c r="D201" s="124" t="s">
        <v>120</v>
      </c>
      <c r="E201" s="125" t="s">
        <v>415</v>
      </c>
      <c r="F201" s="126" t="s">
        <v>416</v>
      </c>
      <c r="G201" s="127" t="s">
        <v>154</v>
      </c>
      <c r="H201" s="128">
        <v>6</v>
      </c>
      <c r="I201" s="129"/>
      <c r="J201" s="130">
        <f t="shared" si="40"/>
        <v>0</v>
      </c>
      <c r="K201" s="131"/>
      <c r="L201" s="28"/>
      <c r="M201" s="132" t="s">
        <v>1</v>
      </c>
      <c r="N201" s="133" t="s">
        <v>43</v>
      </c>
      <c r="P201" s="134">
        <f t="shared" si="41"/>
        <v>0</v>
      </c>
      <c r="Q201" s="134">
        <v>3.0000000000000001E-5</v>
      </c>
      <c r="R201" s="134">
        <f t="shared" si="42"/>
        <v>1.8000000000000001E-4</v>
      </c>
      <c r="S201" s="134">
        <v>0</v>
      </c>
      <c r="T201" s="135">
        <f t="shared" si="43"/>
        <v>0</v>
      </c>
      <c r="AR201" s="136" t="s">
        <v>124</v>
      </c>
      <c r="AT201" s="136" t="s">
        <v>120</v>
      </c>
      <c r="AU201" s="136" t="s">
        <v>85</v>
      </c>
      <c r="AY201" s="13" t="s">
        <v>117</v>
      </c>
      <c r="BE201" s="137">
        <f t="shared" si="44"/>
        <v>0</v>
      </c>
      <c r="BF201" s="137">
        <f t="shared" si="45"/>
        <v>0</v>
      </c>
      <c r="BG201" s="137">
        <f t="shared" si="46"/>
        <v>0</v>
      </c>
      <c r="BH201" s="137">
        <f t="shared" si="47"/>
        <v>0</v>
      </c>
      <c r="BI201" s="137">
        <f t="shared" si="48"/>
        <v>0</v>
      </c>
      <c r="BJ201" s="13" t="s">
        <v>83</v>
      </c>
      <c r="BK201" s="137">
        <f t="shared" si="49"/>
        <v>0</v>
      </c>
      <c r="BL201" s="13" t="s">
        <v>124</v>
      </c>
      <c r="BM201" s="136" t="s">
        <v>417</v>
      </c>
    </row>
    <row r="202" spans="2:65" s="1" customFormat="1" ht="16.5" customHeight="1">
      <c r="B202" s="28"/>
      <c r="C202" s="124" t="s">
        <v>418</v>
      </c>
      <c r="D202" s="124" t="s">
        <v>120</v>
      </c>
      <c r="E202" s="125" t="s">
        <v>419</v>
      </c>
      <c r="F202" s="126" t="s">
        <v>420</v>
      </c>
      <c r="G202" s="127" t="s">
        <v>123</v>
      </c>
      <c r="H202" s="128">
        <v>18</v>
      </c>
      <c r="I202" s="129"/>
      <c r="J202" s="130">
        <f t="shared" si="40"/>
        <v>0</v>
      </c>
      <c r="K202" s="131"/>
      <c r="L202" s="28"/>
      <c r="M202" s="132" t="s">
        <v>1</v>
      </c>
      <c r="N202" s="133" t="s">
        <v>43</v>
      </c>
      <c r="P202" s="134">
        <f t="shared" si="41"/>
        <v>0</v>
      </c>
      <c r="Q202" s="134">
        <v>0</v>
      </c>
      <c r="R202" s="134">
        <f t="shared" si="42"/>
        <v>0</v>
      </c>
      <c r="S202" s="134">
        <v>0</v>
      </c>
      <c r="T202" s="135">
        <f t="shared" si="43"/>
        <v>0</v>
      </c>
      <c r="AR202" s="136" t="s">
        <v>124</v>
      </c>
      <c r="AT202" s="136" t="s">
        <v>120</v>
      </c>
      <c r="AU202" s="136" t="s">
        <v>85</v>
      </c>
      <c r="AY202" s="13" t="s">
        <v>117</v>
      </c>
      <c r="BE202" s="137">
        <f t="shared" si="44"/>
        <v>0</v>
      </c>
      <c r="BF202" s="137">
        <f t="shared" si="45"/>
        <v>0</v>
      </c>
      <c r="BG202" s="137">
        <f t="shared" si="46"/>
        <v>0</v>
      </c>
      <c r="BH202" s="137">
        <f t="shared" si="47"/>
        <v>0</v>
      </c>
      <c r="BI202" s="137">
        <f t="shared" si="48"/>
        <v>0</v>
      </c>
      <c r="BJ202" s="13" t="s">
        <v>83</v>
      </c>
      <c r="BK202" s="137">
        <f t="shared" si="49"/>
        <v>0</v>
      </c>
      <c r="BL202" s="13" t="s">
        <v>124</v>
      </c>
      <c r="BM202" s="136" t="s">
        <v>421</v>
      </c>
    </row>
    <row r="203" spans="2:65" s="1" customFormat="1" ht="24.15" customHeight="1">
      <c r="B203" s="28"/>
      <c r="C203" s="124" t="s">
        <v>422</v>
      </c>
      <c r="D203" s="124" t="s">
        <v>120</v>
      </c>
      <c r="E203" s="125" t="s">
        <v>423</v>
      </c>
      <c r="F203" s="126" t="s">
        <v>424</v>
      </c>
      <c r="G203" s="127" t="s">
        <v>142</v>
      </c>
      <c r="H203" s="128">
        <v>4.3999999999999997E-2</v>
      </c>
      <c r="I203" s="129"/>
      <c r="J203" s="130">
        <f t="shared" si="40"/>
        <v>0</v>
      </c>
      <c r="K203" s="131"/>
      <c r="L203" s="28"/>
      <c r="M203" s="132" t="s">
        <v>1</v>
      </c>
      <c r="N203" s="133" t="s">
        <v>43</v>
      </c>
      <c r="P203" s="134">
        <f t="shared" si="41"/>
        <v>0</v>
      </c>
      <c r="Q203" s="134">
        <v>0</v>
      </c>
      <c r="R203" s="134">
        <f t="shared" si="42"/>
        <v>0</v>
      </c>
      <c r="S203" s="134">
        <v>0</v>
      </c>
      <c r="T203" s="135">
        <f t="shared" si="43"/>
        <v>0</v>
      </c>
      <c r="AR203" s="136" t="s">
        <v>124</v>
      </c>
      <c r="AT203" s="136" t="s">
        <v>120</v>
      </c>
      <c r="AU203" s="136" t="s">
        <v>85</v>
      </c>
      <c r="AY203" s="13" t="s">
        <v>117</v>
      </c>
      <c r="BE203" s="137">
        <f t="shared" si="44"/>
        <v>0</v>
      </c>
      <c r="BF203" s="137">
        <f t="shared" si="45"/>
        <v>0</v>
      </c>
      <c r="BG203" s="137">
        <f t="shared" si="46"/>
        <v>0</v>
      </c>
      <c r="BH203" s="137">
        <f t="shared" si="47"/>
        <v>0</v>
      </c>
      <c r="BI203" s="137">
        <f t="shared" si="48"/>
        <v>0</v>
      </c>
      <c r="BJ203" s="13" t="s">
        <v>83</v>
      </c>
      <c r="BK203" s="137">
        <f t="shared" si="49"/>
        <v>0</v>
      </c>
      <c r="BL203" s="13" t="s">
        <v>124</v>
      </c>
      <c r="BM203" s="136" t="s">
        <v>425</v>
      </c>
    </row>
    <row r="204" spans="2:65" s="11" customFormat="1" ht="22.8" customHeight="1">
      <c r="B204" s="112"/>
      <c r="D204" s="113" t="s">
        <v>77</v>
      </c>
      <c r="E204" s="122" t="s">
        <v>426</v>
      </c>
      <c r="F204" s="122" t="s">
        <v>427</v>
      </c>
      <c r="I204" s="115"/>
      <c r="J204" s="123">
        <f>BK204</f>
        <v>0</v>
      </c>
      <c r="L204" s="112"/>
      <c r="M204" s="117"/>
      <c r="P204" s="118">
        <f>SUM(P205:P212)</f>
        <v>0</v>
      </c>
      <c r="R204" s="118">
        <f>SUM(R205:R212)</f>
        <v>4.3400000000000001E-3</v>
      </c>
      <c r="T204" s="119">
        <f>SUM(T205:T212)</f>
        <v>0</v>
      </c>
      <c r="AR204" s="113" t="s">
        <v>85</v>
      </c>
      <c r="AT204" s="120" t="s">
        <v>77</v>
      </c>
      <c r="AU204" s="120" t="s">
        <v>83</v>
      </c>
      <c r="AY204" s="113" t="s">
        <v>117</v>
      </c>
      <c r="BK204" s="121">
        <f>SUM(BK205:BK212)</f>
        <v>0</v>
      </c>
    </row>
    <row r="205" spans="2:65" s="1" customFormat="1" ht="33" customHeight="1">
      <c r="B205" s="28"/>
      <c r="C205" s="124" t="s">
        <v>428</v>
      </c>
      <c r="D205" s="124" t="s">
        <v>120</v>
      </c>
      <c r="E205" s="125" t="s">
        <v>429</v>
      </c>
      <c r="F205" s="126" t="s">
        <v>430</v>
      </c>
      <c r="G205" s="127" t="s">
        <v>154</v>
      </c>
      <c r="H205" s="128">
        <v>1</v>
      </c>
      <c r="I205" s="129"/>
      <c r="J205" s="130">
        <f t="shared" ref="J205:J212" si="50">ROUND(I205*H205,2)</f>
        <v>0</v>
      </c>
      <c r="K205" s="131"/>
      <c r="L205" s="28"/>
      <c r="M205" s="132" t="s">
        <v>1</v>
      </c>
      <c r="N205" s="133" t="s">
        <v>43</v>
      </c>
      <c r="P205" s="134">
        <f t="shared" ref="P205:P212" si="51">O205*H205</f>
        <v>0</v>
      </c>
      <c r="Q205" s="134">
        <v>2.5000000000000001E-4</v>
      </c>
      <c r="R205" s="134">
        <f t="shared" ref="R205:R212" si="52">Q205*H205</f>
        <v>2.5000000000000001E-4</v>
      </c>
      <c r="S205" s="134">
        <v>0</v>
      </c>
      <c r="T205" s="135">
        <f t="shared" ref="T205:T212" si="53">S205*H205</f>
        <v>0</v>
      </c>
      <c r="AR205" s="136" t="s">
        <v>124</v>
      </c>
      <c r="AT205" s="136" t="s">
        <v>120</v>
      </c>
      <c r="AU205" s="136" t="s">
        <v>85</v>
      </c>
      <c r="AY205" s="13" t="s">
        <v>117</v>
      </c>
      <c r="BE205" s="137">
        <f t="shared" ref="BE205:BE212" si="54">IF(N205="základní",J205,0)</f>
        <v>0</v>
      </c>
      <c r="BF205" s="137">
        <f t="shared" ref="BF205:BF212" si="55">IF(N205="snížená",J205,0)</f>
        <v>0</v>
      </c>
      <c r="BG205" s="137">
        <f t="shared" ref="BG205:BG212" si="56">IF(N205="zákl. přenesená",J205,0)</f>
        <v>0</v>
      </c>
      <c r="BH205" s="137">
        <f t="shared" ref="BH205:BH212" si="57">IF(N205="sníž. přenesená",J205,0)</f>
        <v>0</v>
      </c>
      <c r="BI205" s="137">
        <f t="shared" ref="BI205:BI212" si="58">IF(N205="nulová",J205,0)</f>
        <v>0</v>
      </c>
      <c r="BJ205" s="13" t="s">
        <v>83</v>
      </c>
      <c r="BK205" s="137">
        <f t="shared" ref="BK205:BK212" si="59">ROUND(I205*H205,2)</f>
        <v>0</v>
      </c>
      <c r="BL205" s="13" t="s">
        <v>124</v>
      </c>
      <c r="BM205" s="136" t="s">
        <v>431</v>
      </c>
    </row>
    <row r="206" spans="2:65" s="1" customFormat="1" ht="24.15" customHeight="1">
      <c r="B206" s="28"/>
      <c r="C206" s="124" t="s">
        <v>432</v>
      </c>
      <c r="D206" s="124" t="s">
        <v>120</v>
      </c>
      <c r="E206" s="125" t="s">
        <v>433</v>
      </c>
      <c r="F206" s="126" t="s">
        <v>434</v>
      </c>
      <c r="G206" s="127" t="s">
        <v>154</v>
      </c>
      <c r="H206" s="128">
        <v>1</v>
      </c>
      <c r="I206" s="129"/>
      <c r="J206" s="130">
        <f t="shared" si="50"/>
        <v>0</v>
      </c>
      <c r="K206" s="131"/>
      <c r="L206" s="28"/>
      <c r="M206" s="132" t="s">
        <v>1</v>
      </c>
      <c r="N206" s="133" t="s">
        <v>43</v>
      </c>
      <c r="P206" s="134">
        <f t="shared" si="51"/>
        <v>0</v>
      </c>
      <c r="Q206" s="134">
        <v>7.2999999999999996E-4</v>
      </c>
      <c r="R206" s="134">
        <f t="shared" si="52"/>
        <v>7.2999999999999996E-4</v>
      </c>
      <c r="S206" s="134">
        <v>0</v>
      </c>
      <c r="T206" s="135">
        <f t="shared" si="53"/>
        <v>0</v>
      </c>
      <c r="AR206" s="136" t="s">
        <v>124</v>
      </c>
      <c r="AT206" s="136" t="s">
        <v>120</v>
      </c>
      <c r="AU206" s="136" t="s">
        <v>85</v>
      </c>
      <c r="AY206" s="13" t="s">
        <v>117</v>
      </c>
      <c r="BE206" s="137">
        <f t="shared" si="54"/>
        <v>0</v>
      </c>
      <c r="BF206" s="137">
        <f t="shared" si="55"/>
        <v>0</v>
      </c>
      <c r="BG206" s="137">
        <f t="shared" si="56"/>
        <v>0</v>
      </c>
      <c r="BH206" s="137">
        <f t="shared" si="57"/>
        <v>0</v>
      </c>
      <c r="BI206" s="137">
        <f t="shared" si="58"/>
        <v>0</v>
      </c>
      <c r="BJ206" s="13" t="s">
        <v>83</v>
      </c>
      <c r="BK206" s="137">
        <f t="shared" si="59"/>
        <v>0</v>
      </c>
      <c r="BL206" s="13" t="s">
        <v>124</v>
      </c>
      <c r="BM206" s="136" t="s">
        <v>435</v>
      </c>
    </row>
    <row r="207" spans="2:65" s="1" customFormat="1" ht="24.15" customHeight="1">
      <c r="B207" s="28"/>
      <c r="C207" s="124" t="s">
        <v>436</v>
      </c>
      <c r="D207" s="124" t="s">
        <v>120</v>
      </c>
      <c r="E207" s="125" t="s">
        <v>437</v>
      </c>
      <c r="F207" s="126" t="s">
        <v>438</v>
      </c>
      <c r="G207" s="127" t="s">
        <v>154</v>
      </c>
      <c r="H207" s="128">
        <v>4</v>
      </c>
      <c r="I207" s="129"/>
      <c r="J207" s="130">
        <f t="shared" si="50"/>
        <v>0</v>
      </c>
      <c r="K207" s="131"/>
      <c r="L207" s="28"/>
      <c r="M207" s="132" t="s">
        <v>1</v>
      </c>
      <c r="N207" s="133" t="s">
        <v>43</v>
      </c>
      <c r="P207" s="134">
        <f t="shared" si="51"/>
        <v>0</v>
      </c>
      <c r="Q207" s="134">
        <v>2.2000000000000001E-4</v>
      </c>
      <c r="R207" s="134">
        <f t="shared" si="52"/>
        <v>8.8000000000000003E-4</v>
      </c>
      <c r="S207" s="134">
        <v>0</v>
      </c>
      <c r="T207" s="135">
        <f t="shared" si="53"/>
        <v>0</v>
      </c>
      <c r="AR207" s="136" t="s">
        <v>124</v>
      </c>
      <c r="AT207" s="136" t="s">
        <v>120</v>
      </c>
      <c r="AU207" s="136" t="s">
        <v>85</v>
      </c>
      <c r="AY207" s="13" t="s">
        <v>117</v>
      </c>
      <c r="BE207" s="137">
        <f t="shared" si="54"/>
        <v>0</v>
      </c>
      <c r="BF207" s="137">
        <f t="shared" si="55"/>
        <v>0</v>
      </c>
      <c r="BG207" s="137">
        <f t="shared" si="56"/>
        <v>0</v>
      </c>
      <c r="BH207" s="137">
        <f t="shared" si="57"/>
        <v>0</v>
      </c>
      <c r="BI207" s="137">
        <f t="shared" si="58"/>
        <v>0</v>
      </c>
      <c r="BJ207" s="13" t="s">
        <v>83</v>
      </c>
      <c r="BK207" s="137">
        <f t="shared" si="59"/>
        <v>0</v>
      </c>
      <c r="BL207" s="13" t="s">
        <v>124</v>
      </c>
      <c r="BM207" s="136" t="s">
        <v>439</v>
      </c>
    </row>
    <row r="208" spans="2:65" s="1" customFormat="1" ht="37.799999999999997" customHeight="1">
      <c r="B208" s="28"/>
      <c r="C208" s="124" t="s">
        <v>440</v>
      </c>
      <c r="D208" s="124" t="s">
        <v>120</v>
      </c>
      <c r="E208" s="125" t="s">
        <v>441</v>
      </c>
      <c r="F208" s="126" t="s">
        <v>442</v>
      </c>
      <c r="G208" s="127" t="s">
        <v>154</v>
      </c>
      <c r="H208" s="128">
        <v>2</v>
      </c>
      <c r="I208" s="129"/>
      <c r="J208" s="130">
        <f t="shared" si="50"/>
        <v>0</v>
      </c>
      <c r="K208" s="131"/>
      <c r="L208" s="28"/>
      <c r="M208" s="132" t="s">
        <v>1</v>
      </c>
      <c r="N208" s="133" t="s">
        <v>43</v>
      </c>
      <c r="P208" s="134">
        <f t="shared" si="51"/>
        <v>0</v>
      </c>
      <c r="Q208" s="134">
        <v>3.3E-4</v>
      </c>
      <c r="R208" s="134">
        <f t="shared" si="52"/>
        <v>6.6E-4</v>
      </c>
      <c r="S208" s="134">
        <v>0</v>
      </c>
      <c r="T208" s="135">
        <f t="shared" si="53"/>
        <v>0</v>
      </c>
      <c r="AR208" s="136" t="s">
        <v>124</v>
      </c>
      <c r="AT208" s="136" t="s">
        <v>120</v>
      </c>
      <c r="AU208" s="136" t="s">
        <v>85</v>
      </c>
      <c r="AY208" s="13" t="s">
        <v>117</v>
      </c>
      <c r="BE208" s="137">
        <f t="shared" si="54"/>
        <v>0</v>
      </c>
      <c r="BF208" s="137">
        <f t="shared" si="55"/>
        <v>0</v>
      </c>
      <c r="BG208" s="137">
        <f t="shared" si="56"/>
        <v>0</v>
      </c>
      <c r="BH208" s="137">
        <f t="shared" si="57"/>
        <v>0</v>
      </c>
      <c r="BI208" s="137">
        <f t="shared" si="58"/>
        <v>0</v>
      </c>
      <c r="BJ208" s="13" t="s">
        <v>83</v>
      </c>
      <c r="BK208" s="137">
        <f t="shared" si="59"/>
        <v>0</v>
      </c>
      <c r="BL208" s="13" t="s">
        <v>124</v>
      </c>
      <c r="BM208" s="136" t="s">
        <v>443</v>
      </c>
    </row>
    <row r="209" spans="2:65" s="1" customFormat="1" ht="16.5" customHeight="1">
      <c r="B209" s="28"/>
      <c r="C209" s="124" t="s">
        <v>444</v>
      </c>
      <c r="D209" s="124" t="s">
        <v>120</v>
      </c>
      <c r="E209" s="125" t="s">
        <v>445</v>
      </c>
      <c r="F209" s="126" t="s">
        <v>446</v>
      </c>
      <c r="G209" s="127" t="s">
        <v>154</v>
      </c>
      <c r="H209" s="128">
        <v>2</v>
      </c>
      <c r="I209" s="129"/>
      <c r="J209" s="130">
        <f t="shared" si="50"/>
        <v>0</v>
      </c>
      <c r="K209" s="131"/>
      <c r="L209" s="28"/>
      <c r="M209" s="132" t="s">
        <v>1</v>
      </c>
      <c r="N209" s="133" t="s">
        <v>43</v>
      </c>
      <c r="P209" s="134">
        <f t="shared" si="51"/>
        <v>0</v>
      </c>
      <c r="Q209" s="134">
        <v>5.6999999999999998E-4</v>
      </c>
      <c r="R209" s="134">
        <f t="shared" si="52"/>
        <v>1.14E-3</v>
      </c>
      <c r="S209" s="134">
        <v>0</v>
      </c>
      <c r="T209" s="135">
        <f t="shared" si="53"/>
        <v>0</v>
      </c>
      <c r="AR209" s="136" t="s">
        <v>124</v>
      </c>
      <c r="AT209" s="136" t="s">
        <v>120</v>
      </c>
      <c r="AU209" s="136" t="s">
        <v>85</v>
      </c>
      <c r="AY209" s="13" t="s">
        <v>117</v>
      </c>
      <c r="BE209" s="137">
        <f t="shared" si="54"/>
        <v>0</v>
      </c>
      <c r="BF209" s="137">
        <f t="shared" si="55"/>
        <v>0</v>
      </c>
      <c r="BG209" s="137">
        <f t="shared" si="56"/>
        <v>0</v>
      </c>
      <c r="BH209" s="137">
        <f t="shared" si="57"/>
        <v>0</v>
      </c>
      <c r="BI209" s="137">
        <f t="shared" si="58"/>
        <v>0</v>
      </c>
      <c r="BJ209" s="13" t="s">
        <v>83</v>
      </c>
      <c r="BK209" s="137">
        <f t="shared" si="59"/>
        <v>0</v>
      </c>
      <c r="BL209" s="13" t="s">
        <v>124</v>
      </c>
      <c r="BM209" s="136" t="s">
        <v>447</v>
      </c>
    </row>
    <row r="210" spans="2:65" s="1" customFormat="1" ht="21.75" customHeight="1">
      <c r="B210" s="28"/>
      <c r="C210" s="124" t="s">
        <v>448</v>
      </c>
      <c r="D210" s="124" t="s">
        <v>120</v>
      </c>
      <c r="E210" s="125" t="s">
        <v>449</v>
      </c>
      <c r="F210" s="126" t="s">
        <v>450</v>
      </c>
      <c r="G210" s="127" t="s">
        <v>154</v>
      </c>
      <c r="H210" s="128">
        <v>2</v>
      </c>
      <c r="I210" s="129"/>
      <c r="J210" s="130">
        <f t="shared" si="50"/>
        <v>0</v>
      </c>
      <c r="K210" s="131"/>
      <c r="L210" s="28"/>
      <c r="M210" s="132" t="s">
        <v>1</v>
      </c>
      <c r="N210" s="133" t="s">
        <v>43</v>
      </c>
      <c r="P210" s="134">
        <f t="shared" si="51"/>
        <v>0</v>
      </c>
      <c r="Q210" s="134">
        <v>3.4000000000000002E-4</v>
      </c>
      <c r="R210" s="134">
        <f t="shared" si="52"/>
        <v>6.8000000000000005E-4</v>
      </c>
      <c r="S210" s="134">
        <v>0</v>
      </c>
      <c r="T210" s="135">
        <f t="shared" si="53"/>
        <v>0</v>
      </c>
      <c r="AR210" s="136" t="s">
        <v>124</v>
      </c>
      <c r="AT210" s="136" t="s">
        <v>120</v>
      </c>
      <c r="AU210" s="136" t="s">
        <v>85</v>
      </c>
      <c r="AY210" s="13" t="s">
        <v>117</v>
      </c>
      <c r="BE210" s="137">
        <f t="shared" si="54"/>
        <v>0</v>
      </c>
      <c r="BF210" s="137">
        <f t="shared" si="55"/>
        <v>0</v>
      </c>
      <c r="BG210" s="137">
        <f t="shared" si="56"/>
        <v>0</v>
      </c>
      <c r="BH210" s="137">
        <f t="shared" si="57"/>
        <v>0</v>
      </c>
      <c r="BI210" s="137">
        <f t="shared" si="58"/>
        <v>0</v>
      </c>
      <c r="BJ210" s="13" t="s">
        <v>83</v>
      </c>
      <c r="BK210" s="137">
        <f t="shared" si="59"/>
        <v>0</v>
      </c>
      <c r="BL210" s="13" t="s">
        <v>124</v>
      </c>
      <c r="BM210" s="136" t="s">
        <v>451</v>
      </c>
    </row>
    <row r="211" spans="2:65" s="1" customFormat="1" ht="21.75" customHeight="1">
      <c r="B211" s="28"/>
      <c r="C211" s="124" t="s">
        <v>452</v>
      </c>
      <c r="D211" s="124" t="s">
        <v>120</v>
      </c>
      <c r="E211" s="125" t="s">
        <v>453</v>
      </c>
      <c r="F211" s="126" t="s">
        <v>454</v>
      </c>
      <c r="G211" s="127" t="s">
        <v>142</v>
      </c>
      <c r="H211" s="128">
        <v>4.0000000000000001E-3</v>
      </c>
      <c r="I211" s="129"/>
      <c r="J211" s="130">
        <f t="shared" si="50"/>
        <v>0</v>
      </c>
      <c r="K211" s="131"/>
      <c r="L211" s="28"/>
      <c r="M211" s="132" t="s">
        <v>1</v>
      </c>
      <c r="N211" s="133" t="s">
        <v>43</v>
      </c>
      <c r="P211" s="134">
        <f t="shared" si="51"/>
        <v>0</v>
      </c>
      <c r="Q211" s="134">
        <v>0</v>
      </c>
      <c r="R211" s="134">
        <f t="shared" si="52"/>
        <v>0</v>
      </c>
      <c r="S211" s="134">
        <v>0</v>
      </c>
      <c r="T211" s="135">
        <f t="shared" si="53"/>
        <v>0</v>
      </c>
      <c r="AR211" s="136" t="s">
        <v>124</v>
      </c>
      <c r="AT211" s="136" t="s">
        <v>120</v>
      </c>
      <c r="AU211" s="136" t="s">
        <v>85</v>
      </c>
      <c r="AY211" s="13" t="s">
        <v>117</v>
      </c>
      <c r="BE211" s="137">
        <f t="shared" si="54"/>
        <v>0</v>
      </c>
      <c r="BF211" s="137">
        <f t="shared" si="55"/>
        <v>0</v>
      </c>
      <c r="BG211" s="137">
        <f t="shared" si="56"/>
        <v>0</v>
      </c>
      <c r="BH211" s="137">
        <f t="shared" si="57"/>
        <v>0</v>
      </c>
      <c r="BI211" s="137">
        <f t="shared" si="58"/>
        <v>0</v>
      </c>
      <c r="BJ211" s="13" t="s">
        <v>83</v>
      </c>
      <c r="BK211" s="137">
        <f t="shared" si="59"/>
        <v>0</v>
      </c>
      <c r="BL211" s="13" t="s">
        <v>124</v>
      </c>
      <c r="BM211" s="136" t="s">
        <v>455</v>
      </c>
    </row>
    <row r="212" spans="2:65" s="1" customFormat="1" ht="16.5" customHeight="1">
      <c r="B212" s="28"/>
      <c r="C212" s="124" t="s">
        <v>456</v>
      </c>
      <c r="D212" s="124" t="s">
        <v>120</v>
      </c>
      <c r="E212" s="125" t="s">
        <v>457</v>
      </c>
      <c r="F212" s="126" t="s">
        <v>458</v>
      </c>
      <c r="G212" s="127" t="s">
        <v>147</v>
      </c>
      <c r="H212" s="128">
        <v>1</v>
      </c>
      <c r="I212" s="129"/>
      <c r="J212" s="130">
        <f t="shared" si="50"/>
        <v>0</v>
      </c>
      <c r="K212" s="131"/>
      <c r="L212" s="28"/>
      <c r="M212" s="132" t="s">
        <v>1</v>
      </c>
      <c r="N212" s="133" t="s">
        <v>43</v>
      </c>
      <c r="P212" s="134">
        <f t="shared" si="51"/>
        <v>0</v>
      </c>
      <c r="Q212" s="134">
        <v>0</v>
      </c>
      <c r="R212" s="134">
        <f t="shared" si="52"/>
        <v>0</v>
      </c>
      <c r="S212" s="134">
        <v>0</v>
      </c>
      <c r="T212" s="135">
        <f t="shared" si="53"/>
        <v>0</v>
      </c>
      <c r="AR212" s="136" t="s">
        <v>124</v>
      </c>
      <c r="AT212" s="136" t="s">
        <v>120</v>
      </c>
      <c r="AU212" s="136" t="s">
        <v>85</v>
      </c>
      <c r="AY212" s="13" t="s">
        <v>117</v>
      </c>
      <c r="BE212" s="137">
        <f t="shared" si="54"/>
        <v>0</v>
      </c>
      <c r="BF212" s="137">
        <f t="shared" si="55"/>
        <v>0</v>
      </c>
      <c r="BG212" s="137">
        <f t="shared" si="56"/>
        <v>0</v>
      </c>
      <c r="BH212" s="137">
        <f t="shared" si="57"/>
        <v>0</v>
      </c>
      <c r="BI212" s="137">
        <f t="shared" si="58"/>
        <v>0</v>
      </c>
      <c r="BJ212" s="13" t="s">
        <v>83</v>
      </c>
      <c r="BK212" s="137">
        <f t="shared" si="59"/>
        <v>0</v>
      </c>
      <c r="BL212" s="13" t="s">
        <v>124</v>
      </c>
      <c r="BM212" s="136" t="s">
        <v>459</v>
      </c>
    </row>
    <row r="213" spans="2:65" s="11" customFormat="1" ht="22.8" customHeight="1">
      <c r="B213" s="112"/>
      <c r="D213" s="113" t="s">
        <v>77</v>
      </c>
      <c r="E213" s="122" t="s">
        <v>460</v>
      </c>
      <c r="F213" s="122" t="s">
        <v>461</v>
      </c>
      <c r="I213" s="115"/>
      <c r="J213" s="123">
        <f>BK213</f>
        <v>0</v>
      </c>
      <c r="L213" s="112"/>
      <c r="M213" s="117"/>
      <c r="P213" s="118">
        <f>SUM(P214:P217)</f>
        <v>0</v>
      </c>
      <c r="R213" s="118">
        <f>SUM(R214:R217)</f>
        <v>8.4000000000000003E-4</v>
      </c>
      <c r="T213" s="119">
        <f>SUM(T214:T217)</f>
        <v>0</v>
      </c>
      <c r="AR213" s="113" t="s">
        <v>85</v>
      </c>
      <c r="AT213" s="120" t="s">
        <v>77</v>
      </c>
      <c r="AU213" s="120" t="s">
        <v>83</v>
      </c>
      <c r="AY213" s="113" t="s">
        <v>117</v>
      </c>
      <c r="BK213" s="121">
        <f>SUM(BK214:BK217)</f>
        <v>0</v>
      </c>
    </row>
    <row r="214" spans="2:65" s="1" customFormat="1" ht="24.15" customHeight="1">
      <c r="B214" s="28"/>
      <c r="C214" s="124" t="s">
        <v>462</v>
      </c>
      <c r="D214" s="124" t="s">
        <v>120</v>
      </c>
      <c r="E214" s="125" t="s">
        <v>463</v>
      </c>
      <c r="F214" s="126" t="s">
        <v>464</v>
      </c>
      <c r="G214" s="127" t="s">
        <v>123</v>
      </c>
      <c r="H214" s="128">
        <v>10</v>
      </c>
      <c r="I214" s="129"/>
      <c r="J214" s="130">
        <f>ROUND(I214*H214,2)</f>
        <v>0</v>
      </c>
      <c r="K214" s="131"/>
      <c r="L214" s="28"/>
      <c r="M214" s="132" t="s">
        <v>1</v>
      </c>
      <c r="N214" s="133" t="s">
        <v>43</v>
      </c>
      <c r="P214" s="134">
        <f>O214*H214</f>
        <v>0</v>
      </c>
      <c r="Q214" s="134">
        <v>2.0000000000000002E-5</v>
      </c>
      <c r="R214" s="134">
        <f>Q214*H214</f>
        <v>2.0000000000000001E-4</v>
      </c>
      <c r="S214" s="134">
        <v>0</v>
      </c>
      <c r="T214" s="135">
        <f>S214*H214</f>
        <v>0</v>
      </c>
      <c r="AR214" s="136" t="s">
        <v>124</v>
      </c>
      <c r="AT214" s="136" t="s">
        <v>120</v>
      </c>
      <c r="AU214" s="136" t="s">
        <v>85</v>
      </c>
      <c r="AY214" s="13" t="s">
        <v>117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13" t="s">
        <v>83</v>
      </c>
      <c r="BK214" s="137">
        <f>ROUND(I214*H214,2)</f>
        <v>0</v>
      </c>
      <c r="BL214" s="13" t="s">
        <v>124</v>
      </c>
      <c r="BM214" s="136" t="s">
        <v>465</v>
      </c>
    </row>
    <row r="215" spans="2:65" s="1" customFormat="1" ht="24.15" customHeight="1">
      <c r="B215" s="28"/>
      <c r="C215" s="124" t="s">
        <v>466</v>
      </c>
      <c r="D215" s="124" t="s">
        <v>120</v>
      </c>
      <c r="E215" s="125" t="s">
        <v>467</v>
      </c>
      <c r="F215" s="126" t="s">
        <v>468</v>
      </c>
      <c r="G215" s="127" t="s">
        <v>123</v>
      </c>
      <c r="H215" s="128">
        <v>12</v>
      </c>
      <c r="I215" s="129"/>
      <c r="J215" s="130">
        <f>ROUND(I215*H215,2)</f>
        <v>0</v>
      </c>
      <c r="K215" s="131"/>
      <c r="L215" s="28"/>
      <c r="M215" s="132" t="s">
        <v>1</v>
      </c>
      <c r="N215" s="133" t="s">
        <v>43</v>
      </c>
      <c r="P215" s="134">
        <f>O215*H215</f>
        <v>0</v>
      </c>
      <c r="Q215" s="134">
        <v>4.0000000000000003E-5</v>
      </c>
      <c r="R215" s="134">
        <f>Q215*H215</f>
        <v>4.8000000000000007E-4</v>
      </c>
      <c r="S215" s="134">
        <v>0</v>
      </c>
      <c r="T215" s="135">
        <f>S215*H215</f>
        <v>0</v>
      </c>
      <c r="AR215" s="136" t="s">
        <v>124</v>
      </c>
      <c r="AT215" s="136" t="s">
        <v>120</v>
      </c>
      <c r="AU215" s="136" t="s">
        <v>85</v>
      </c>
      <c r="AY215" s="13" t="s">
        <v>117</v>
      </c>
      <c r="BE215" s="137">
        <f>IF(N215="základní",J215,0)</f>
        <v>0</v>
      </c>
      <c r="BF215" s="137">
        <f>IF(N215="snížená",J215,0)</f>
        <v>0</v>
      </c>
      <c r="BG215" s="137">
        <f>IF(N215="zákl. přenesená",J215,0)</f>
        <v>0</v>
      </c>
      <c r="BH215" s="137">
        <f>IF(N215="sníž. přenesená",J215,0)</f>
        <v>0</v>
      </c>
      <c r="BI215" s="137">
        <f>IF(N215="nulová",J215,0)</f>
        <v>0</v>
      </c>
      <c r="BJ215" s="13" t="s">
        <v>83</v>
      </c>
      <c r="BK215" s="137">
        <f>ROUND(I215*H215,2)</f>
        <v>0</v>
      </c>
      <c r="BL215" s="13" t="s">
        <v>124</v>
      </c>
      <c r="BM215" s="136" t="s">
        <v>469</v>
      </c>
    </row>
    <row r="216" spans="2:65" s="1" customFormat="1" ht="24.15" customHeight="1">
      <c r="B216" s="28"/>
      <c r="C216" s="124" t="s">
        <v>470</v>
      </c>
      <c r="D216" s="124" t="s">
        <v>120</v>
      </c>
      <c r="E216" s="125" t="s">
        <v>471</v>
      </c>
      <c r="F216" s="126" t="s">
        <v>472</v>
      </c>
      <c r="G216" s="127" t="s">
        <v>123</v>
      </c>
      <c r="H216" s="128">
        <v>4</v>
      </c>
      <c r="I216" s="129"/>
      <c r="J216" s="130">
        <f>ROUND(I216*H216,2)</f>
        <v>0</v>
      </c>
      <c r="K216" s="131"/>
      <c r="L216" s="28"/>
      <c r="M216" s="132" t="s">
        <v>1</v>
      </c>
      <c r="N216" s="133" t="s">
        <v>43</v>
      </c>
      <c r="P216" s="134">
        <f>O216*H216</f>
        <v>0</v>
      </c>
      <c r="Q216" s="134">
        <v>2.0000000000000002E-5</v>
      </c>
      <c r="R216" s="134">
        <f>Q216*H216</f>
        <v>8.0000000000000007E-5</v>
      </c>
      <c r="S216" s="134">
        <v>0</v>
      </c>
      <c r="T216" s="135">
        <f>S216*H216</f>
        <v>0</v>
      </c>
      <c r="AR216" s="136" t="s">
        <v>124</v>
      </c>
      <c r="AT216" s="136" t="s">
        <v>120</v>
      </c>
      <c r="AU216" s="136" t="s">
        <v>85</v>
      </c>
      <c r="AY216" s="13" t="s">
        <v>117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13" t="s">
        <v>83</v>
      </c>
      <c r="BK216" s="137">
        <f>ROUND(I216*H216,2)</f>
        <v>0</v>
      </c>
      <c r="BL216" s="13" t="s">
        <v>124</v>
      </c>
      <c r="BM216" s="136" t="s">
        <v>473</v>
      </c>
    </row>
    <row r="217" spans="2:65" s="1" customFormat="1" ht="24.15" customHeight="1">
      <c r="B217" s="28"/>
      <c r="C217" s="124" t="s">
        <v>474</v>
      </c>
      <c r="D217" s="124" t="s">
        <v>120</v>
      </c>
      <c r="E217" s="125" t="s">
        <v>475</v>
      </c>
      <c r="F217" s="126" t="s">
        <v>476</v>
      </c>
      <c r="G217" s="127" t="s">
        <v>123</v>
      </c>
      <c r="H217" s="128">
        <v>4</v>
      </c>
      <c r="I217" s="129"/>
      <c r="J217" s="130">
        <f>ROUND(I217*H217,2)</f>
        <v>0</v>
      </c>
      <c r="K217" s="131"/>
      <c r="L217" s="28"/>
      <c r="M217" s="149" t="s">
        <v>1</v>
      </c>
      <c r="N217" s="150" t="s">
        <v>43</v>
      </c>
      <c r="O217" s="151"/>
      <c r="P217" s="152">
        <f>O217*H217</f>
        <v>0</v>
      </c>
      <c r="Q217" s="152">
        <v>2.0000000000000002E-5</v>
      </c>
      <c r="R217" s="152">
        <f>Q217*H217</f>
        <v>8.0000000000000007E-5</v>
      </c>
      <c r="S217" s="152">
        <v>0</v>
      </c>
      <c r="T217" s="153">
        <f>S217*H217</f>
        <v>0</v>
      </c>
      <c r="AR217" s="136" t="s">
        <v>124</v>
      </c>
      <c r="AT217" s="136" t="s">
        <v>120</v>
      </c>
      <c r="AU217" s="136" t="s">
        <v>85</v>
      </c>
      <c r="AY217" s="13" t="s">
        <v>117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13" t="s">
        <v>83</v>
      </c>
      <c r="BK217" s="137">
        <f>ROUND(I217*H217,2)</f>
        <v>0</v>
      </c>
      <c r="BL217" s="13" t="s">
        <v>124</v>
      </c>
      <c r="BM217" s="136" t="s">
        <v>477</v>
      </c>
    </row>
    <row r="218" spans="2:65" s="1" customFormat="1" ht="6.9" customHeight="1">
      <c r="B218" s="40"/>
      <c r="C218" s="41"/>
      <c r="D218" s="41"/>
      <c r="E218" s="41"/>
      <c r="F218" s="41"/>
      <c r="G218" s="41"/>
      <c r="H218" s="41"/>
      <c r="I218" s="41"/>
      <c r="J218" s="41"/>
      <c r="K218" s="41"/>
      <c r="L218" s="28"/>
    </row>
  </sheetData>
  <sheetProtection algorithmName="SHA-512" hashValue="8KnNrvpQ9oJ055T3/R/b2AOXek1vHIf+0WuDFLzajL+XXFy6U+gbNpwasMS9aPOR73k97eG3Jfnjh4ZWiptRnQ==" saltValue="MYNC3r7zqkWNFudaLCrt3h6HNzZ0UYAyzjvJr3z+ZWfHIiRQVfl0bQfj5AO8RK9XTD53h8p77CSzz19Y5Q0LFg==" spinCount="100000" sheet="1" objects="1" scenarios="1" formatColumns="0" formatRows="0" autoFilter="0"/>
  <autoFilter ref="C121:K217" xr:uid="{00000000-0009-0000-0000-000001000000}"/>
  <mergeCells count="6">
    <mergeCell ref="L2:V2"/>
    <mergeCell ref="E7:H7"/>
    <mergeCell ref="E16:H16"/>
    <mergeCell ref="E25:H25"/>
    <mergeCell ref="E85:H85"/>
    <mergeCell ref="E114:H11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25-IB01 - Výměna zdroje t...</vt:lpstr>
      <vt:lpstr>'25-IB01 - Výměna zdroje t...'!Názvy_tisku</vt:lpstr>
      <vt:lpstr>'Rekapitulace stavby'!Názvy_tisku</vt:lpstr>
      <vt:lpstr>'25-IB01 - Výměna zdroje t...'!Oblast_tisku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NB-HP\nb HP</dc:creator>
  <cp:lastModifiedBy>Petr Spazier</cp:lastModifiedBy>
  <dcterms:created xsi:type="dcterms:W3CDTF">2026-05-04T14:16:58Z</dcterms:created>
  <dcterms:modified xsi:type="dcterms:W3CDTF">2026-05-04T18:57:08Z</dcterms:modified>
</cp:coreProperties>
</file>