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tavební akce\Generální oprava č. p. 126 - Statek - Sudoměřice\Oprava střechy další etapy\Výběrové řízení III.etapa\VŘ Oprava střech statku 126\"/>
    </mc:Choice>
  </mc:AlternateContent>
  <xr:revisionPtr revIDLastSave="0" documentId="8_{C1EB4509-B2A1-4D72-8A74-DEA9A5C7267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O-20-01 R-20-05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'O-20-01 R-20-05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'O-20-01 R-20-05 Pol'!$A$1:$X$194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1" l="1"/>
  <c r="I64" i="1"/>
  <c r="I63" i="1"/>
  <c r="I62" i="1"/>
  <c r="I61" i="1"/>
  <c r="I60" i="1"/>
  <c r="I59" i="1"/>
  <c r="I58" i="1"/>
  <c r="I57" i="1"/>
  <c r="I56" i="1"/>
  <c r="I55" i="1"/>
  <c r="I54" i="1"/>
  <c r="I53" i="1"/>
  <c r="I16" i="1" s="1"/>
  <c r="G42" i="1"/>
  <c r="F42" i="1"/>
  <c r="G41" i="1"/>
  <c r="F41" i="1"/>
  <c r="G39" i="1"/>
  <c r="G43" i="1" s="1"/>
  <c r="G25" i="1" s="1"/>
  <c r="A25" i="1" s="1"/>
  <c r="F39" i="1"/>
  <c r="G193" i="12"/>
  <c r="BA173" i="12"/>
  <c r="K8" i="12"/>
  <c r="G9" i="12"/>
  <c r="G8" i="12" s="1"/>
  <c r="I9" i="12"/>
  <c r="I8" i="12" s="1"/>
  <c r="K9" i="12"/>
  <c r="O9" i="12"/>
  <c r="Q9" i="12"/>
  <c r="Q8" i="12" s="1"/>
  <c r="V9" i="12"/>
  <c r="V8" i="12" s="1"/>
  <c r="G12" i="12"/>
  <c r="M12" i="12" s="1"/>
  <c r="I12" i="12"/>
  <c r="K12" i="12"/>
  <c r="O12" i="12"/>
  <c r="O8" i="12" s="1"/>
  <c r="Q12" i="12"/>
  <c r="V12" i="12"/>
  <c r="Q14" i="12"/>
  <c r="G15" i="12"/>
  <c r="G14" i="12" s="1"/>
  <c r="I15" i="12"/>
  <c r="K15" i="12"/>
  <c r="K14" i="12" s="1"/>
  <c r="M15" i="12"/>
  <c r="M14" i="12" s="1"/>
  <c r="O15" i="12"/>
  <c r="O14" i="12" s="1"/>
  <c r="Q15" i="12"/>
  <c r="V15" i="12"/>
  <c r="V14" i="12" s="1"/>
  <c r="G18" i="12"/>
  <c r="I18" i="12"/>
  <c r="I14" i="12" s="1"/>
  <c r="K18" i="12"/>
  <c r="M18" i="12"/>
  <c r="O18" i="12"/>
  <c r="Q18" i="12"/>
  <c r="V18" i="12"/>
  <c r="K22" i="12"/>
  <c r="G23" i="12"/>
  <c r="G22" i="12" s="1"/>
  <c r="I23" i="12"/>
  <c r="I22" i="12" s="1"/>
  <c r="K23" i="12"/>
  <c r="O23" i="12"/>
  <c r="Q23" i="12"/>
  <c r="Q22" i="12" s="1"/>
  <c r="V23" i="12"/>
  <c r="V22" i="12" s="1"/>
  <c r="G26" i="12"/>
  <c r="M26" i="12" s="1"/>
  <c r="I26" i="12"/>
  <c r="K26" i="12"/>
  <c r="O26" i="12"/>
  <c r="O22" i="12" s="1"/>
  <c r="Q26" i="12"/>
  <c r="V26" i="12"/>
  <c r="G29" i="12"/>
  <c r="I29" i="12"/>
  <c r="K29" i="12"/>
  <c r="M29" i="12"/>
  <c r="O29" i="12"/>
  <c r="Q29" i="12"/>
  <c r="V29" i="12"/>
  <c r="G31" i="12"/>
  <c r="I31" i="12"/>
  <c r="K31" i="12"/>
  <c r="M31" i="12"/>
  <c r="O31" i="12"/>
  <c r="Q31" i="12"/>
  <c r="V31" i="12"/>
  <c r="Q33" i="12"/>
  <c r="G34" i="12"/>
  <c r="G33" i="12" s="1"/>
  <c r="I34" i="12"/>
  <c r="I33" i="12" s="1"/>
  <c r="K34" i="12"/>
  <c r="K33" i="12" s="1"/>
  <c r="O34" i="12"/>
  <c r="O33" i="12" s="1"/>
  <c r="Q34" i="12"/>
  <c r="V34" i="12"/>
  <c r="V33" i="12" s="1"/>
  <c r="I36" i="12"/>
  <c r="V36" i="12"/>
  <c r="G37" i="12"/>
  <c r="M37" i="12" s="1"/>
  <c r="M36" i="12" s="1"/>
  <c r="I37" i="12"/>
  <c r="K37" i="12"/>
  <c r="K36" i="12" s="1"/>
  <c r="O37" i="12"/>
  <c r="O36" i="12" s="1"/>
  <c r="Q37" i="12"/>
  <c r="Q36" i="12" s="1"/>
  <c r="V37" i="12"/>
  <c r="I39" i="12"/>
  <c r="Q39" i="12"/>
  <c r="G40" i="12"/>
  <c r="G39" i="12" s="1"/>
  <c r="I40" i="12"/>
  <c r="K40" i="12"/>
  <c r="K39" i="12" s="1"/>
  <c r="M40" i="12"/>
  <c r="M39" i="12" s="1"/>
  <c r="O40" i="12"/>
  <c r="O39" i="12" s="1"/>
  <c r="Q40" i="12"/>
  <c r="V40" i="12"/>
  <c r="V39" i="12" s="1"/>
  <c r="G43" i="12"/>
  <c r="G42" i="12" s="1"/>
  <c r="I43" i="12"/>
  <c r="I42" i="12" s="1"/>
  <c r="K43" i="12"/>
  <c r="K42" i="12" s="1"/>
  <c r="O43" i="12"/>
  <c r="O42" i="12" s="1"/>
  <c r="Q43" i="12"/>
  <c r="V43" i="12"/>
  <c r="V42" i="12" s="1"/>
  <c r="G45" i="12"/>
  <c r="M45" i="12" s="1"/>
  <c r="I45" i="12"/>
  <c r="K45" i="12"/>
  <c r="O45" i="12"/>
  <c r="Q45" i="12"/>
  <c r="Q42" i="12" s="1"/>
  <c r="V45" i="12"/>
  <c r="G48" i="12"/>
  <c r="M48" i="12" s="1"/>
  <c r="I48" i="12"/>
  <c r="K48" i="12"/>
  <c r="O48" i="12"/>
  <c r="Q48" i="12"/>
  <c r="V48" i="12"/>
  <c r="G50" i="12"/>
  <c r="I50" i="12"/>
  <c r="K50" i="12"/>
  <c r="M50" i="12"/>
  <c r="O50" i="12"/>
  <c r="Q50" i="12"/>
  <c r="V50" i="12"/>
  <c r="G54" i="12"/>
  <c r="I54" i="12"/>
  <c r="K54" i="12"/>
  <c r="M54" i="12"/>
  <c r="O54" i="12"/>
  <c r="Q54" i="12"/>
  <c r="V54" i="12"/>
  <c r="G58" i="12"/>
  <c r="I58" i="12"/>
  <c r="K58" i="12"/>
  <c r="M58" i="12"/>
  <c r="O58" i="12"/>
  <c r="Q58" i="12"/>
  <c r="V58" i="12"/>
  <c r="G62" i="12"/>
  <c r="M62" i="12" s="1"/>
  <c r="I62" i="12"/>
  <c r="K62" i="12"/>
  <c r="O62" i="12"/>
  <c r="Q62" i="12"/>
  <c r="V62" i="12"/>
  <c r="G65" i="12"/>
  <c r="M65" i="12" s="1"/>
  <c r="I65" i="12"/>
  <c r="K65" i="12"/>
  <c r="O65" i="12"/>
  <c r="Q65" i="12"/>
  <c r="V65" i="12"/>
  <c r="G68" i="12"/>
  <c r="M68" i="12" s="1"/>
  <c r="I68" i="12"/>
  <c r="K68" i="12"/>
  <c r="O68" i="12"/>
  <c r="Q68" i="12"/>
  <c r="V68" i="12"/>
  <c r="G71" i="12"/>
  <c r="I71" i="12"/>
  <c r="K71" i="12"/>
  <c r="M71" i="12"/>
  <c r="O71" i="12"/>
  <c r="Q71" i="12"/>
  <c r="V71" i="12"/>
  <c r="G73" i="12"/>
  <c r="I73" i="12"/>
  <c r="K73" i="12"/>
  <c r="M73" i="12"/>
  <c r="O73" i="12"/>
  <c r="Q73" i="12"/>
  <c r="V73" i="12"/>
  <c r="G77" i="12"/>
  <c r="I77" i="12"/>
  <c r="K77" i="12"/>
  <c r="M77" i="12"/>
  <c r="O77" i="12"/>
  <c r="Q77" i="12"/>
  <c r="V77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3" i="12"/>
  <c r="M83" i="12" s="1"/>
  <c r="I83" i="12"/>
  <c r="K83" i="12"/>
  <c r="O83" i="12"/>
  <c r="Q83" i="12"/>
  <c r="V83" i="12"/>
  <c r="G85" i="12"/>
  <c r="I85" i="12"/>
  <c r="K85" i="12"/>
  <c r="M85" i="12"/>
  <c r="O85" i="12"/>
  <c r="Q85" i="12"/>
  <c r="V85" i="12"/>
  <c r="G87" i="12"/>
  <c r="I87" i="12"/>
  <c r="K87" i="12"/>
  <c r="M87" i="12"/>
  <c r="O87" i="12"/>
  <c r="Q87" i="12"/>
  <c r="V87" i="12"/>
  <c r="G88" i="12"/>
  <c r="I88" i="12"/>
  <c r="K88" i="12"/>
  <c r="M88" i="12"/>
  <c r="O88" i="12"/>
  <c r="Q88" i="12"/>
  <c r="V88" i="12"/>
  <c r="G89" i="12"/>
  <c r="M89" i="12" s="1"/>
  <c r="I89" i="12"/>
  <c r="K89" i="12"/>
  <c r="O89" i="12"/>
  <c r="Q89" i="12"/>
  <c r="V89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7" i="12"/>
  <c r="I97" i="12"/>
  <c r="K97" i="12"/>
  <c r="M97" i="12"/>
  <c r="O97" i="12"/>
  <c r="Q97" i="12"/>
  <c r="V97" i="12"/>
  <c r="G99" i="12"/>
  <c r="I99" i="12"/>
  <c r="K99" i="12"/>
  <c r="M99" i="12"/>
  <c r="O99" i="12"/>
  <c r="Q99" i="12"/>
  <c r="V99" i="12"/>
  <c r="G100" i="12"/>
  <c r="I100" i="12"/>
  <c r="K100" i="12"/>
  <c r="M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5" i="12"/>
  <c r="I105" i="12"/>
  <c r="K105" i="12"/>
  <c r="M105" i="12"/>
  <c r="O105" i="12"/>
  <c r="Q105" i="12"/>
  <c r="V105" i="12"/>
  <c r="G107" i="12"/>
  <c r="I107" i="12"/>
  <c r="K107" i="12"/>
  <c r="M107" i="12"/>
  <c r="O107" i="12"/>
  <c r="Q107" i="12"/>
  <c r="V107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5" i="12"/>
  <c r="M115" i="12" s="1"/>
  <c r="I115" i="12"/>
  <c r="K115" i="12"/>
  <c r="O115" i="12"/>
  <c r="Q115" i="12"/>
  <c r="V115" i="12"/>
  <c r="G125" i="12"/>
  <c r="M125" i="12" s="1"/>
  <c r="I125" i="12"/>
  <c r="K125" i="12"/>
  <c r="O125" i="12"/>
  <c r="Q125" i="12"/>
  <c r="V125" i="12"/>
  <c r="G128" i="12"/>
  <c r="I128" i="12"/>
  <c r="K128" i="12"/>
  <c r="M128" i="12"/>
  <c r="O128" i="12"/>
  <c r="Q128" i="12"/>
  <c r="V128" i="12"/>
  <c r="G131" i="12"/>
  <c r="I131" i="12"/>
  <c r="I130" i="12" s="1"/>
  <c r="K131" i="12"/>
  <c r="K130" i="12" s="1"/>
  <c r="M131" i="12"/>
  <c r="M130" i="12" s="1"/>
  <c r="O131" i="12"/>
  <c r="Q131" i="12"/>
  <c r="Q130" i="12" s="1"/>
  <c r="V131" i="12"/>
  <c r="G132" i="12"/>
  <c r="M132" i="12" s="1"/>
  <c r="I132" i="12"/>
  <c r="K132" i="12"/>
  <c r="O132" i="12"/>
  <c r="Q132" i="12"/>
  <c r="V132" i="12"/>
  <c r="V130" i="12" s="1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I137" i="12"/>
  <c r="K137" i="12"/>
  <c r="M137" i="12"/>
  <c r="O137" i="12"/>
  <c r="Q137" i="12"/>
  <c r="V137" i="12"/>
  <c r="G138" i="12"/>
  <c r="I138" i="12"/>
  <c r="K138" i="12"/>
  <c r="M138" i="12"/>
  <c r="O138" i="12"/>
  <c r="O130" i="12" s="1"/>
  <c r="Q138" i="12"/>
  <c r="V138" i="12"/>
  <c r="G139" i="12"/>
  <c r="I139" i="12"/>
  <c r="K139" i="12"/>
  <c r="M139" i="12"/>
  <c r="O139" i="12"/>
  <c r="Q139" i="12"/>
  <c r="V139" i="12"/>
  <c r="G141" i="12"/>
  <c r="M141" i="12" s="1"/>
  <c r="I141" i="12"/>
  <c r="K141" i="12"/>
  <c r="O141" i="12"/>
  <c r="Q141" i="12"/>
  <c r="V141" i="12"/>
  <c r="G143" i="12"/>
  <c r="M143" i="12" s="1"/>
  <c r="I143" i="12"/>
  <c r="K143" i="12"/>
  <c r="O143" i="12"/>
  <c r="Q143" i="12"/>
  <c r="V143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I147" i="12"/>
  <c r="K147" i="12"/>
  <c r="M147" i="12"/>
  <c r="O147" i="12"/>
  <c r="Q147" i="12"/>
  <c r="V147" i="12"/>
  <c r="G150" i="12"/>
  <c r="G149" i="12" s="1"/>
  <c r="I150" i="12"/>
  <c r="I149" i="12" s="1"/>
  <c r="K150" i="12"/>
  <c r="K149" i="12" s="1"/>
  <c r="O150" i="12"/>
  <c r="O149" i="12" s="1"/>
  <c r="Q150" i="12"/>
  <c r="V150" i="12"/>
  <c r="V149" i="12" s="1"/>
  <c r="G152" i="12"/>
  <c r="M152" i="12" s="1"/>
  <c r="I152" i="12"/>
  <c r="K152" i="12"/>
  <c r="O152" i="12"/>
  <c r="Q152" i="12"/>
  <c r="Q149" i="12" s="1"/>
  <c r="V152" i="12"/>
  <c r="G154" i="12"/>
  <c r="M154" i="12" s="1"/>
  <c r="I154" i="12"/>
  <c r="K154" i="12"/>
  <c r="O154" i="12"/>
  <c r="Q154" i="12"/>
  <c r="V154" i="12"/>
  <c r="G156" i="12"/>
  <c r="I156" i="12"/>
  <c r="K156" i="12"/>
  <c r="M156" i="12"/>
  <c r="O156" i="12"/>
  <c r="Q156" i="12"/>
  <c r="V156" i="12"/>
  <c r="G158" i="12"/>
  <c r="I158" i="12"/>
  <c r="K158" i="12"/>
  <c r="M158" i="12"/>
  <c r="O158" i="12"/>
  <c r="Q158" i="12"/>
  <c r="V158" i="12"/>
  <c r="G160" i="12"/>
  <c r="I160" i="12"/>
  <c r="K160" i="12"/>
  <c r="M160" i="12"/>
  <c r="O160" i="12"/>
  <c r="Q160" i="12"/>
  <c r="V160" i="12"/>
  <c r="G163" i="12"/>
  <c r="M163" i="12" s="1"/>
  <c r="I163" i="12"/>
  <c r="K163" i="12"/>
  <c r="O163" i="12"/>
  <c r="Q163" i="12"/>
  <c r="V163" i="12"/>
  <c r="G165" i="12"/>
  <c r="M165" i="12" s="1"/>
  <c r="I165" i="12"/>
  <c r="K165" i="12"/>
  <c r="O165" i="12"/>
  <c r="Q165" i="12"/>
  <c r="V165" i="12"/>
  <c r="G167" i="12"/>
  <c r="M167" i="12" s="1"/>
  <c r="I167" i="12"/>
  <c r="K167" i="12"/>
  <c r="O167" i="12"/>
  <c r="Q167" i="12"/>
  <c r="V167" i="12"/>
  <c r="G169" i="12"/>
  <c r="I169" i="12"/>
  <c r="K169" i="12"/>
  <c r="M169" i="12"/>
  <c r="O169" i="12"/>
  <c r="Q169" i="12"/>
  <c r="V169" i="12"/>
  <c r="G171" i="12"/>
  <c r="O171" i="12"/>
  <c r="V171" i="12"/>
  <c r="G172" i="12"/>
  <c r="I172" i="12"/>
  <c r="I171" i="12" s="1"/>
  <c r="K172" i="12"/>
  <c r="K171" i="12" s="1"/>
  <c r="M172" i="12"/>
  <c r="M171" i="12" s="1"/>
  <c r="O172" i="12"/>
  <c r="Q172" i="12"/>
  <c r="Q171" i="12" s="1"/>
  <c r="V172" i="12"/>
  <c r="G175" i="12"/>
  <c r="M175" i="12" s="1"/>
  <c r="I175" i="12"/>
  <c r="I174" i="12" s="1"/>
  <c r="K175" i="12"/>
  <c r="O175" i="12"/>
  <c r="Q175" i="12"/>
  <c r="Q174" i="12" s="1"/>
  <c r="V175" i="12"/>
  <c r="V174" i="12" s="1"/>
  <c r="G176" i="12"/>
  <c r="M176" i="12" s="1"/>
  <c r="I176" i="12"/>
  <c r="K176" i="12"/>
  <c r="O176" i="12"/>
  <c r="O174" i="12" s="1"/>
  <c r="Q176" i="12"/>
  <c r="V176" i="12"/>
  <c r="G177" i="12"/>
  <c r="I177" i="12"/>
  <c r="K177" i="12"/>
  <c r="M177" i="12"/>
  <c r="O177" i="12"/>
  <c r="Q177" i="12"/>
  <c r="V177" i="12"/>
  <c r="G178" i="12"/>
  <c r="I178" i="12"/>
  <c r="K178" i="12"/>
  <c r="M178" i="12"/>
  <c r="O178" i="12"/>
  <c r="Q178" i="12"/>
  <c r="V178" i="12"/>
  <c r="G179" i="12"/>
  <c r="I179" i="12"/>
  <c r="K179" i="12"/>
  <c r="M179" i="12"/>
  <c r="O179" i="12"/>
  <c r="Q179" i="12"/>
  <c r="V179" i="12"/>
  <c r="G180" i="12"/>
  <c r="M180" i="12" s="1"/>
  <c r="I180" i="12"/>
  <c r="K180" i="12"/>
  <c r="K174" i="12" s="1"/>
  <c r="O180" i="12"/>
  <c r="Q180" i="12"/>
  <c r="V180" i="12"/>
  <c r="I181" i="12"/>
  <c r="G182" i="12"/>
  <c r="M182" i="12" s="1"/>
  <c r="M181" i="12" s="1"/>
  <c r="I182" i="12"/>
  <c r="K182" i="12"/>
  <c r="K181" i="12" s="1"/>
  <c r="O182" i="12"/>
  <c r="O181" i="12" s="1"/>
  <c r="Q182" i="12"/>
  <c r="Q181" i="12" s="1"/>
  <c r="V182" i="12"/>
  <c r="V181" i="12" s="1"/>
  <c r="G183" i="12"/>
  <c r="I183" i="12"/>
  <c r="K183" i="12"/>
  <c r="M183" i="12"/>
  <c r="O183" i="12"/>
  <c r="Q183" i="12"/>
  <c r="V183" i="12"/>
  <c r="G184" i="12"/>
  <c r="I184" i="12"/>
  <c r="K184" i="12"/>
  <c r="M184" i="12"/>
  <c r="O184" i="12"/>
  <c r="Q184" i="12"/>
  <c r="V184" i="12"/>
  <c r="G186" i="12"/>
  <c r="G185" i="12" s="1"/>
  <c r="I186" i="12"/>
  <c r="I185" i="12" s="1"/>
  <c r="K186" i="12"/>
  <c r="K185" i="12" s="1"/>
  <c r="O186" i="12"/>
  <c r="O185" i="12" s="1"/>
  <c r="Q186" i="12"/>
  <c r="V186" i="12"/>
  <c r="V185" i="12" s="1"/>
  <c r="G188" i="12"/>
  <c r="M188" i="12" s="1"/>
  <c r="I188" i="12"/>
  <c r="K188" i="12"/>
  <c r="O188" i="12"/>
  <c r="Q188" i="12"/>
  <c r="Q185" i="12" s="1"/>
  <c r="V188" i="12"/>
  <c r="G189" i="12"/>
  <c r="M189" i="12" s="1"/>
  <c r="I189" i="12"/>
  <c r="K189" i="12"/>
  <c r="O189" i="12"/>
  <c r="Q189" i="12"/>
  <c r="V189" i="12"/>
  <c r="G190" i="12"/>
  <c r="I190" i="12"/>
  <c r="K190" i="12"/>
  <c r="M190" i="12"/>
  <c r="O190" i="12"/>
  <c r="Q190" i="12"/>
  <c r="V190" i="12"/>
  <c r="G191" i="12"/>
  <c r="I191" i="12"/>
  <c r="K191" i="12"/>
  <c r="M191" i="12"/>
  <c r="O191" i="12"/>
  <c r="Q191" i="12"/>
  <c r="V191" i="12"/>
  <c r="AE193" i="12"/>
  <c r="I20" i="1"/>
  <c r="I19" i="1"/>
  <c r="I18" i="1"/>
  <c r="I17" i="1"/>
  <c r="F43" i="1"/>
  <c r="G23" i="1" s="1"/>
  <c r="H42" i="1"/>
  <c r="I42" i="1" s="1"/>
  <c r="H41" i="1"/>
  <c r="I41" i="1" s="1"/>
  <c r="H40" i="1"/>
  <c r="H39" i="1"/>
  <c r="I39" i="1" s="1"/>
  <c r="I43" i="1" s="1"/>
  <c r="J28" i="1"/>
  <c r="J26" i="1"/>
  <c r="G38" i="1"/>
  <c r="F38" i="1"/>
  <c r="J23" i="1"/>
  <c r="J24" i="1"/>
  <c r="J25" i="1"/>
  <c r="J27" i="1"/>
  <c r="E24" i="1"/>
  <c r="E26" i="1"/>
  <c r="I66" i="1" l="1"/>
  <c r="J63" i="1" s="1"/>
  <c r="J65" i="1"/>
  <c r="J59" i="1"/>
  <c r="G26" i="1"/>
  <c r="A26" i="1"/>
  <c r="H43" i="1"/>
  <c r="A23" i="1"/>
  <c r="G28" i="1"/>
  <c r="M174" i="12"/>
  <c r="G174" i="12"/>
  <c r="M23" i="12"/>
  <c r="M22" i="12" s="1"/>
  <c r="M9" i="12"/>
  <c r="M8" i="12" s="1"/>
  <c r="G181" i="12"/>
  <c r="AF193" i="12"/>
  <c r="G130" i="12"/>
  <c r="M186" i="12"/>
  <c r="M185" i="12" s="1"/>
  <c r="M150" i="12"/>
  <c r="M149" i="12" s="1"/>
  <c r="M43" i="12"/>
  <c r="M42" i="12" s="1"/>
  <c r="M34" i="12"/>
  <c r="M33" i="12" s="1"/>
  <c r="G36" i="12"/>
  <c r="I21" i="1"/>
  <c r="J60" i="1"/>
  <c r="J41" i="1"/>
  <c r="J42" i="1"/>
  <c r="J39" i="1"/>
  <c r="J43" i="1" s="1"/>
  <c r="J56" i="1" l="1"/>
  <c r="J61" i="1"/>
  <c r="J53" i="1"/>
  <c r="J64" i="1"/>
  <c r="J62" i="1"/>
  <c r="J57" i="1"/>
  <c r="J55" i="1"/>
  <c r="J54" i="1"/>
  <c r="J58" i="1"/>
  <c r="A24" i="1"/>
  <c r="G24" i="1"/>
  <c r="A27" i="1" s="1"/>
  <c r="J66" i="1" l="1"/>
  <c r="A29" i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Mikuš Jaroslav</author>
  </authors>
  <commentList>
    <comment ref="S6" authorId="0" shapeId="0" xr:uid="{0E031D76-F0C4-4C7F-97B1-4623067BE67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C01AA60-F4A6-4451-BF5F-EE4B8B6DA5D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<sst xmlns="http://schemas.openxmlformats.org/spreadsheetml/2006/main" count="1028" uniqueCount="395">
  <si>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</si>
  <si>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</si>
  <si>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</si>
  <si>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</si>
  <si>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</si>
  <si>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</si>
  <si>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</si>
  <si>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</si>
  <si>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</si>
  <si>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</si>
  <si>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</si>
  <si>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</si>
  <si>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</si>
  <si>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</si>
  <si>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</si>
  <si>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</si>
  <si>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</si>
  <si>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</si>
  <si>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</si>
  <si>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</si>
  <si>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</si>
  <si>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</si>
  <si>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</si>
  <si>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</si>
  <si>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</si>
  <si>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</si>
  <si>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</si>
  <si>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</si>
  <si>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</si>
  <si>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</si>
  <si>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</si>
  <si>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</si>
  <si>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</si>
  <si>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</si>
  <si>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</si>
  <si>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</si>
  <si>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</si>
  <si>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</si>
  <si>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</si>
  <si>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</si>
  <si>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</si>
  <si>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</si>
  <si>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</si>
  <si>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R-20-05</t>
  </si>
  <si>
    <t>Etapa 2022</t>
  </si>
  <si>
    <t>O-20-01</t>
  </si>
  <si>
    <t>Panský statek Sudoměřice</t>
  </si>
  <si>
    <t>Objekt:</t>
  </si>
  <si>
    <t>Rozpočet:</t>
  </si>
  <si>
    <t>S-20-153</t>
  </si>
  <si>
    <t>Obec Sudoměřice</t>
  </si>
  <si>
    <t>Stavba</t>
  </si>
  <si>
    <t>Stavební objekt</t>
  </si>
  <si>
    <t>Celkem za stavbu</t>
  </si>
  <si>
    <t>CZK</t>
  </si>
  <si>
    <t>#POPS</t>
  </si>
  <si>
    <t>Popis stavby: S-20-153 - Obec Sudoměřice</t>
  </si>
  <si>
    <t>#POPO</t>
  </si>
  <si>
    <t>Popis objektu: O-20-01 - Panský statek Sudoměřice</t>
  </si>
  <si>
    <t>#POPR</t>
  </si>
  <si>
    <t>Popis rozpočtu: R-20-05 - Etapa 2022</t>
  </si>
  <si>
    <t>Rekapitulace dílů</t>
  </si>
  <si>
    <t>Typ dílu</t>
  </si>
  <si>
    <t>3</t>
  </si>
  <si>
    <t>Svislé a kompletní konstrukce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</si>
  <si>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</si>
  <si>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</si>
  <si>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</si>
  <si>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</si>
  <si>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</si>
  <si>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</si>
  <si>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98</t>
  </si>
  <si>
    <t>Demolice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</si>
  <si>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</si>
  <si>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</si>
  <si>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</si>
  <si>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</si>
  <si>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</si>
  <si>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</si>
  <si>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</si>
  <si>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</si>
  <si>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</si>
  <si>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</si>
  <si>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</si>
  <si>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</si>
  <si>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</si>
  <si>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</si>
  <si>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</si>
  <si>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</si>
  <si>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</si>
  <si>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</si>
  <si>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</si>
  <si>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</si>
  <si>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</si>
  <si>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</si>
  <si>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</si>
  <si>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</si>
  <si>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</si>
  <si>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</si>
  <si>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</si>
  <si>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</si>
  <si>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</si>
  <si>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</si>
  <si>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</si>
  <si>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</si>
  <si>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</si>
  <si>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</si>
  <si>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</si>
  <si>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</si>
  <si>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</si>
  <si>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</si>
  <si>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</si>
  <si>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</si>
  <si>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</si>
  <si>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</si>
  <si>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</si>
  <si>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317235811R00</t>
  </si>
  <si>
    <t xml:space="preserve">Doplnění zdiva říms kordonových a hlavních na jakoukoliv maltu </t>
  </si>
  <si>
    <t>m3</t>
  </si>
  <si>
    <t>801-4</t>
  </si>
  <si>
    <t>RTS 22/ I</t>
  </si>
  <si>
    <t>Indiv</t>
  </si>
  <si>
    <t>Práce</t>
  </si>
  <si>
    <t>POL1_</t>
  </si>
  <si>
    <t>cihlami pálenými, s dodáním hmot,</t>
  </si>
  <si>
    <t>SPI</t>
  </si>
  <si>
    <t>odhad : 16*0,3*0,4</t>
  </si>
  <si>
    <t>VV</t>
  </si>
  <si>
    <t>314232233</t>
  </si>
  <si>
    <t>Zdivo komínů včetně profilování, omítky, nátěru ( silikátová barva ) a komínové hlavy, vzhledově dle již opravených</t>
  </si>
  <si>
    <t>Vlastní</t>
  </si>
  <si>
    <t>Odkaz na mn. položky pořadí 10 : 2,02500</t>
  </si>
  <si>
    <t>622427522R00</t>
  </si>
  <si>
    <t>Oprava vnějších omítek vápenných a vápenocementových s překrytím celé plochy štukem stupeň členitosti 7, v množství opravované plochy přes 40 do 50 %, bez nátěru, bez nákladů na umělecké dekorace fasád</t>
  </si>
  <si>
    <t>m2</t>
  </si>
  <si>
    <t>bez otlučení vadných míst</t>
  </si>
  <si>
    <t>římsa : 16*0,3</t>
  </si>
  <si>
    <t>622471321RS7</t>
  </si>
  <si>
    <t>Nátěry a nástřiky vnějších stěn a pilířů základním a krycím nátěrem (nebo přestřikem povrchu) hmota silikátová, složitost 7 ,  , Hmota nátěrová typ: fasádní</t>
  </si>
  <si>
    <t>801-1</t>
  </si>
  <si>
    <t>Penetrace + 2 x krycí nátěr.</t>
  </si>
  <si>
    <t>Odkaz na mn. položky pořadí 3 : 4,80000</t>
  </si>
  <si>
    <t>komín : (0,9+0,75+0,9+0,75)*3</t>
  </si>
  <si>
    <t>941941031R00</t>
  </si>
  <si>
    <t>Montáž lešení lehkého pracovního řadového s podlahami šířky od 0,80 do 1,00 m, výšky do 10 m</t>
  </si>
  <si>
    <t>800-3</t>
  </si>
  <si>
    <t>včetně kotvení</t>
  </si>
  <si>
    <t>20*6</t>
  </si>
  <si>
    <t>941941191RT4</t>
  </si>
  <si>
    <t>Montáž lešení lehkého pracovního řadového s podlahami příplatek za každý další i započatý měsíc použití lešení_x000D_
 šířky šířky od 0,80 do 1,00 m a výšky do 10 m</t>
  </si>
  <si>
    <t>nájem 6 měsíců : 120*2</t>
  </si>
  <si>
    <t>941941831R00</t>
  </si>
  <si>
    <t>Demontáž lešení lehkého řadového s podlahami šířky od 0,8 do 1 m, výšky do 10 m</t>
  </si>
  <si>
    <t>Odkaz na mn. položky pořadí 5 : 120,00000</t>
  </si>
  <si>
    <t>941959999</t>
  </si>
  <si>
    <t>Lešení lehké pomocné, výška podlahy do 3,5 m, ke komínům</t>
  </si>
  <si>
    <t>6*2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</si>
  <si>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</si>
  <si>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</si>
  <si>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8*10,7</t>
  </si>
  <si>
    <t>981331111R00</t>
  </si>
  <si>
    <t>Demolice vysokých komínů a věží z cihel. zdiva postupným rozebíráním</t>
  </si>
  <si>
    <t>800-6</t>
  </si>
  <si>
    <t>0,75*0,9*3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</si>
  <si>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</si>
  <si>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</si>
  <si>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</si>
  <si>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</si>
  <si>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</si>
  <si>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</si>
  <si>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>762088113R00</t>
  </si>
  <si>
    <t>Zvláštní výkony zakrývání rozpracovaných tesařských konstrukcí těžkou plachtou na ochranu před srážkovou vodou, včetně odstranění 12 x 15 m</t>
  </si>
  <si>
    <t>kus</t>
  </si>
  <si>
    <t>800-762</t>
  </si>
  <si>
    <t>2</t>
  </si>
  <si>
    <t>762331921R00</t>
  </si>
  <si>
    <t>Vázané konstrukce krovů vyřezání střešní vazby_x000D_
 průřezové plochy řeziva přes 120 do 224 cm2, délky vyřezané části krovu do 3 m</t>
  </si>
  <si>
    <t>m</t>
  </si>
  <si>
    <t>PAv1 : 1,6</t>
  </si>
  <si>
    <t>Rezerva 30% : 1,6*0,3</t>
  </si>
  <si>
    <t>762331932R00</t>
  </si>
  <si>
    <t>Vázané konstrukce krovů vyřezání střešní vazby_x000D_
 průřezové plochy řeziva přes 224 do 288 cm2, délky vyřezané části krovu přes 3 do 5 m</t>
  </si>
  <si>
    <t>Rezerva 30% : 45</t>
  </si>
  <si>
    <t>762331941R00</t>
  </si>
  <si>
    <t>Vázané konstrukce krovů vyřezání střešní vazby_x000D_
 průřezové plochy řeziva přes 288 do 450 cm2, délky vyřezané části krovu do 3 m</t>
  </si>
  <si>
    <t>Pv3 : 2,8*1</t>
  </si>
  <si>
    <t>DVv6 : 2,8*1</t>
  </si>
  <si>
    <t>Rezerva 30% : 5,6*0,3</t>
  </si>
  <si>
    <t>762331942R00</t>
  </si>
  <si>
    <t>Vázané konstrukce krovů vyřezání střešní vazby_x000D_
 průřezové plochy řeziva přes 288 do 450 cm2, délky vyřezané části krovu přes 3 do 5 m</t>
  </si>
  <si>
    <t>HJo4 : 3,75*2</t>
  </si>
  <si>
    <t>Hpo4 : 3,4*2</t>
  </si>
  <si>
    <t>Rezerva 30% : 14,3*0,3</t>
  </si>
  <si>
    <t>762331943R00</t>
  </si>
  <si>
    <t>Vázané konstrukce krovů vyřezání střešní vazby_x000D_
 průřezové plochy řeziva přes 288 do 450 cm2, délky vyřezané části krovu přes 5 do 8 m</t>
  </si>
  <si>
    <t>Kjv13 : 7,65*4</t>
  </si>
  <si>
    <t>Kjo18 : 7,65*2</t>
  </si>
  <si>
    <t>Rezerva 30% : 46,1*0,3</t>
  </si>
  <si>
    <t>762331951R00</t>
  </si>
  <si>
    <t>Vázané konstrukce krovů vyřezání střešní vazby_x000D_
 průřezové plochy řeziva přes 450 cm2, délky vyřezané části krovu do 3 m</t>
  </si>
  <si>
    <t>Rezerva 30% : 6,8*0,3</t>
  </si>
  <si>
    <t>762331952R00</t>
  </si>
  <si>
    <t>Vázané konstrukce krovů vyřezání střešní vazby_x000D_
 průřezové plochy řeziva přes 450 cm2, délky vyřezané části krovu přes 3 do 5 m</t>
  </si>
  <si>
    <t>VTo2 : 10,5*2</t>
  </si>
  <si>
    <t>Rezerva 30% : 10,5*0,3</t>
  </si>
  <si>
    <t>762332932RV1</t>
  </si>
  <si>
    <t>Vázané konstrukce krovů doplnění části střešní vazby z hranolků, hranolů včetně dodávky řeziva_x000D_
 průřezové plochy přes 120 do 224 cm2, bez dodávky řeziva</t>
  </si>
  <si>
    <t>Odkaz na mn. položky pořadí 13 : 2,08000</t>
  </si>
  <si>
    <t>nové námětky : 2*18</t>
  </si>
  <si>
    <t>762332933RV1</t>
  </si>
  <si>
    <t>Vázané konstrukce krovů doplnění části střešní vazby z hranolků, hranolů včetně dodávky řeziva_x000D_
 průřezové plochy přes 224 do 288 cm2, bez dodávky řeziva</t>
  </si>
  <si>
    <t>Odkaz na mn. položky pořadí 14 : 45,00000</t>
  </si>
  <si>
    <t>762332934RV1</t>
  </si>
  <si>
    <t>Vázané konstrukce krovů doplnění části střešní vazby z hranolků, hranolů včetně dodávky řeziva_x000D_
 průřezové plochy přes 288 do 450 cm2, bez dodávky řeziva</t>
  </si>
  <si>
    <t>Odkaz na mn. položky pořadí 15 : 7,28000</t>
  </si>
  <si>
    <t>Odkaz na mn. položky pořadí 16 : 18,59000</t>
  </si>
  <si>
    <t>Odkaz na mn. položky pořadí 17 : 59,73000</t>
  </si>
  <si>
    <t>762332935RV1</t>
  </si>
  <si>
    <t>Vázané konstrukce krovů doplnění části střešní vazby z hranolků, hranolů včetně dodávky řeziva_x000D_
 průřezové plochy přes 450 do 600 cm2, bez dodávky řeziva</t>
  </si>
  <si>
    <t>Odkaz na mn. položky pořadí 18 : 8,84000</t>
  </si>
  <si>
    <t>Odkaz na mn. položky pořadí 19 : 24,15000</t>
  </si>
  <si>
    <t>762330911R00</t>
  </si>
  <si>
    <t>Vázané konstrukce krovů zvedání konstrukcí krovů_x000D_
 o hmotnosti do 12 t</t>
  </si>
  <si>
    <t>762337113R00</t>
  </si>
  <si>
    <t>Vázané konstrukce krovů celodřevěný plátový spoj střešní vazby průřezové plochy řeziva do 450 cm2, tříkolíkový spoj</t>
  </si>
  <si>
    <t>8</t>
  </si>
  <si>
    <t>762337123R00</t>
  </si>
  <si>
    <t>Vázané konstrukce krovů celodřevěný plátový spoj střešní vazby průřezové plochy řeziva nad 450 cm2, čtyřkolíkový spoj</t>
  </si>
  <si>
    <t>4</t>
  </si>
  <si>
    <t>762342202RT4</t>
  </si>
  <si>
    <t>Montáž laťování střech o sklonu do 60° při vzdálenost latí do 220 mm, včetně dodávky latí 40/60 mm</t>
  </si>
  <si>
    <t>Odkaz na mn. položky pořadí 30 : 144,00000</t>
  </si>
  <si>
    <t>762342811R00</t>
  </si>
  <si>
    <t>Demontáž bednění a laťování laťování střech o sklonu do 60 stupňů včetně všech nadstřešních konstrukcí rozteč latí do 22 cm</t>
  </si>
  <si>
    <t>Odkaz na mn. položky pořadí 59 : 144,00000</t>
  </si>
  <si>
    <t>762395000R00</t>
  </si>
  <si>
    <t>Spojovací a ochranné prostředky svory, prkna, hřebíky, pásová ocel, vruty, impregnace</t>
  </si>
  <si>
    <t>střešní vazba : 5,80859+0,20328</t>
  </si>
  <si>
    <t>laťování : (1/0,145)*144*0,06*0,04</t>
  </si>
  <si>
    <t>762085199</t>
  </si>
  <si>
    <t>Hoblování tesařských prvků - ručně</t>
  </si>
  <si>
    <t>Odkaz na mn. položky pořadí 43 : 5,80859</t>
  </si>
  <si>
    <t>Odkaz na mn. položky pořadí 44 : 0,20328</t>
  </si>
  <si>
    <t>762-111</t>
  </si>
  <si>
    <t>Vyrovnání krovu</t>
  </si>
  <si>
    <t>76233192199</t>
  </si>
  <si>
    <t>Vyřezání části střešní vazby do 224 cm2 - technologické vyřezávky</t>
  </si>
  <si>
    <t>76233193199</t>
  </si>
  <si>
    <t>Vyřezání části střešní vazby do 288 cm2  - technologické vyřezávky</t>
  </si>
  <si>
    <t>76233194199</t>
  </si>
  <si>
    <t>Vyřezání části střešní vazby do 450 cm2  - technologické vyřezávky</t>
  </si>
  <si>
    <t>76233195199</t>
  </si>
  <si>
    <t>Vyřezání části střešní vazby nad 450 cm2  - technologické vyřezávky</t>
  </si>
  <si>
    <t>762332932R99</t>
  </si>
  <si>
    <t>Doplnění střešní vazby z hranolů do 224 cm2 - technologické vyřezávky, bez dodávky řeziva</t>
  </si>
  <si>
    <t>Odkaz na mn. položky pořadí 34 : 2,00000</t>
  </si>
  <si>
    <t>762332933R99</t>
  </si>
  <si>
    <t>Doplnění střešní vazby z hranolů do 288 cm2  - technologické vyřezávky, bez dodávky řeziva</t>
  </si>
  <si>
    <t>Odkaz na mn. položky pořadí 35 : 129,00000</t>
  </si>
  <si>
    <t>762332934R99</t>
  </si>
  <si>
    <t>Doplnění střešní vazby z hranolů do 450 cm2 - technologické vyřezávky, bez dodávky řeziva</t>
  </si>
  <si>
    <t>Odkaz na mn. položky pořadí 36 : 35,00000</t>
  </si>
  <si>
    <t>762332935R99</t>
  </si>
  <si>
    <t>Doplnění střešní vazby z hranolů do 600 cm2 - technologické vyřezávky, bez dodávky řeziva</t>
  </si>
  <si>
    <t>Odkaz na mn. položky pořadí 37 : 45,00000</t>
  </si>
  <si>
    <t>762911111R01</t>
  </si>
  <si>
    <t>Impregnace řeziva máčením Bochemit QB</t>
  </si>
  <si>
    <t>Latě : (1/0,145)*144*0,06*0,04</t>
  </si>
  <si>
    <t>60519999</t>
  </si>
  <si>
    <t>Řezivo jehličnaté - hranoly - jak. I, MODŘÍN</t>
  </si>
  <si>
    <t>Specifikace</t>
  </si>
  <si>
    <t>POL3_</t>
  </si>
  <si>
    <t>Kjv13 : 0,18*0,18*7,65*4*1,1</t>
  </si>
  <si>
    <t>Kjo18 : 0,18*0,18*7,65*2*1,1</t>
  </si>
  <si>
    <t>Hjo4 : 0,18*0,18*3,75*2*1,1</t>
  </si>
  <si>
    <t>Hpo4 : 0,18*0,26*3,4*2*1,1</t>
  </si>
  <si>
    <t>VTo2 : 0,22*0,23*10,5*2*1,1</t>
  </si>
  <si>
    <t>Pav1 : 0,12*0,18*1,6*1,1</t>
  </si>
  <si>
    <t>Rezerva 30% : 3,81018*0,3</t>
  </si>
  <si>
    <t>Nové námětky : 2*18*0,18*0,12*1,1</t>
  </si>
  <si>
    <t>605969999</t>
  </si>
  <si>
    <t>Řezivo - hranoly DUB</t>
  </si>
  <si>
    <t>DVv6 : 0,2*0,18*2,8*1,1</t>
  </si>
  <si>
    <t>Pv3 : 0,2*0,15*2,8*1,1</t>
  </si>
  <si>
    <t>998762202R00</t>
  </si>
  <si>
    <t>Přesun hmot pro konstrukce tesařské v objektech výšky do 12 m</t>
  </si>
  <si>
    <t>50 m vodorovně</t>
  </si>
  <si>
    <t>764231240R00</t>
  </si>
  <si>
    <t>Lemování z měděného plechu výroba a montáž lemování zdí_x000D_
 na střechách s tvrdou krytinou včetně rohů a ukončení před požární zdí, rš 400 mm</t>
  </si>
  <si>
    <t>800-764</t>
  </si>
  <si>
    <t>764239210R00</t>
  </si>
  <si>
    <t>Lemování z měděného plechu výroba a montáž lemování komínů, zděných ventilací a jiných střešních proniků, s lištami_x000D_
 na vlnité krytině, v ploše</t>
  </si>
  <si>
    <t>Odkaz na mn. položky pořadí 52 : 1,26000</t>
  </si>
  <si>
    <t>764252203R00</t>
  </si>
  <si>
    <t>Žlaby z měděného plechu žlaby včetně háků, čel, rohů, rovných hrdel a dilatací_x000D_
 podokapní půlkulaté, rš 330 mm, háky měděné</t>
  </si>
  <si>
    <t>Odkaz na mn. položky pořadí 54 : 18,00000</t>
  </si>
  <si>
    <t>764259211R00</t>
  </si>
  <si>
    <t>Žlaby z měděného plechu kotlík kónický pro podokapní žlaby_x000D_
 pro trouby do D 100 mm</t>
  </si>
  <si>
    <t>764554202R00</t>
  </si>
  <si>
    <t>Odpadní trouby z měděného plechu výroba a montáž odpadní trouby z Cu plechu, kruhové včetně zděří, manžet, odboček, kolen, odskoků, výpustí vody a přechodových kusů_x000D_
 průměru 100 mm</t>
  </si>
  <si>
    <t>764331831R00</t>
  </si>
  <si>
    <t>Demontáž lemování zdí_x000D_
 na střechách s tvrdou krytinou, rš 250 a 330 mm, sklonu přes 30 do 45°</t>
  </si>
  <si>
    <t>764339811R00</t>
  </si>
  <si>
    <t>Demontáž lemování komínů, zděných ventilací a jiných střešních proniků_x000D_
 na vlnité krytině, v ploše, sklonu přes 30 do 45°</t>
  </si>
  <si>
    <t>(0,6+0,6+0,8+0,8)*0,45</t>
  </si>
  <si>
    <t>764351837R00</t>
  </si>
  <si>
    <t>Demontáž žlabů háků,  , sklonu přes 30 do 45°</t>
  </si>
  <si>
    <t>18</t>
  </si>
  <si>
    <t>764352811R00</t>
  </si>
  <si>
    <t>Demontáž žlabů podokapních půlkruhových rovných, rš 330 mm, sklonu přes 30 do 45°</t>
  </si>
  <si>
    <t>9+9</t>
  </si>
  <si>
    <t>764454801R00</t>
  </si>
  <si>
    <t>Demontáž odpadních trub nebo součástí trub kruhových , o průměru 75 a 100 mm</t>
  </si>
  <si>
    <t>764-VL</t>
  </si>
  <si>
    <t>Dodávka + montáž Cu samonosného vikýře. materiál Cu 0,7 mm, čelní část částečně otevíravá, zhotovení dle stávajících typů</t>
  </si>
  <si>
    <t>ks</t>
  </si>
  <si>
    <t>998764202R00</t>
  </si>
  <si>
    <t>Přesun hmot pro konstrukce klempířské v objektech výšky do 12 m</t>
  </si>
  <si>
    <t>765311813R00</t>
  </si>
  <si>
    <t>Demontáž pálené krytiny z tašek bobrovek, na sucho, k dalšímu použití</t>
  </si>
  <si>
    <t>800-765</t>
  </si>
  <si>
    <t>napojení stávající a nové krytiny : 1*8*2</t>
  </si>
  <si>
    <t>765312810R00</t>
  </si>
  <si>
    <t>Demontáž pálené krytiny z tašek drážkových, na sucho, do suti</t>
  </si>
  <si>
    <t>9*8*2</t>
  </si>
  <si>
    <t>765318871R00</t>
  </si>
  <si>
    <t>Demontáž pálené krytiny hřebenů a nároží  z hřebenáčů, s tvrdou maltou, do suti</t>
  </si>
  <si>
    <t>hřeben : 9</t>
  </si>
  <si>
    <t>765319111R00</t>
  </si>
  <si>
    <t xml:space="preserve">Krytina pálená střech jednoduchých z bobrovek, uložení na sucho,  ,  </t>
  </si>
  <si>
    <t>Odkaz na mn. položky pořadí 58 : 16,00000</t>
  </si>
  <si>
    <t>765311521RU1</t>
  </si>
  <si>
    <t>Krytina pálená střech složitých z bobrovek, šupinové kladení, uložení na sucho, povrchová úprava režná, kulatý řez tašek</t>
  </si>
  <si>
    <t>765311583R00</t>
  </si>
  <si>
    <t xml:space="preserve">Krytina pálená doplňky bobrovka, přiřezání a uchycení tašek rovné,  </t>
  </si>
  <si>
    <t>kolem komínů : 4,5</t>
  </si>
  <si>
    <t>kolem vikýřů : 8*(2+2+1+1)</t>
  </si>
  <si>
    <t>765311591R00</t>
  </si>
  <si>
    <t>Krytina pálená doplňky bobrovka, příplatek za sklon pro krytinu od 45°do 60°, upevnění tašek pozinkovaným hřebíky</t>
  </si>
  <si>
    <t>Odkaz na mn. položky pořadí 62 : 144,00000</t>
  </si>
  <si>
    <t>765311534RT1</t>
  </si>
  <si>
    <t>Krytina pálená Hřeben ke krytině z bobrovek, z hřebenáčů č. 1, do malty ze suché směsi</t>
  </si>
  <si>
    <t>765311799CU</t>
  </si>
  <si>
    <t>Větrací mřížka okapní Cu</t>
  </si>
  <si>
    <t>Odkaz na mn. položky pořadí 48 : 18,00000</t>
  </si>
  <si>
    <t>998765202R00</t>
  </si>
  <si>
    <t>Přesun hmot pro krytiny tvrdé v objektech výšky do 12 m</t>
  </si>
  <si>
    <t>210200020RA0</t>
  </si>
  <si>
    <t>Hromosvod pro rodinné domy</t>
  </si>
  <si>
    <t>kompl</t>
  </si>
  <si>
    <t>AP-M</t>
  </si>
  <si>
    <t>Agregovaná položka</t>
  </si>
  <si>
    <t>POL2_</t>
  </si>
  <si>
    <t>vedení uzemňovací na povrchu objektů včetně svorek upevnění a připojení, bez nátěru, z drátů hromosvodových 11 343 D 8 mm včetně dodávky, vedení uzemňovací v zemi včetně svorek, propojení a izolace spojů z uzemňovacího pásku 30 x 4 mm včetně dodávky, svodový vodič z drátů hromosvodových 11 343 D 8 mm včetně dodávky včetně podpěr  a jejich dodávky, jímací tyč včetně upevnění na střešní hřeben včetně dodávky a držáku jímací tyče, svorky hromosvodové do dvou šroubů, tyčový zemnič včetně zaražení do země a připojení vedení, ochranné úhelníky s držáky do zdiva, označení svodů smaltovanými štítky nebo z umělé hmoty, napínací šroub s okem včetně vypnutí svodu, ochranné pospojování pevně uložené z mědi průřezu 4 - 16 mm.</t>
  </si>
  <si>
    <t>979011111R00</t>
  </si>
  <si>
    <t>Svislá doprava suti a vybouraných hmot za prvé podlaží nad nebo pod základním podlažím</t>
  </si>
  <si>
    <t>801-3</t>
  </si>
  <si>
    <t>Přesun suti</t>
  </si>
  <si>
    <t>POL8_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</si>
  <si>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</si>
  <si>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</si>
  <si>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</si>
  <si>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</si>
  <si>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</si>
  <si>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</si>
  <si>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</si>
  <si>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</si>
  <si>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979990107R00</t>
  </si>
  <si>
    <t>Poplatek za skládku směs betonu,cihel a dřeva, skupina 17 09 04 z Katalogu odpadů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</si>
  <si>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</si>
  <si>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</si>
  <si>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</si>
  <si>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</si>
  <si>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</si>
  <si>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</si>
  <si>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</si>
  <si>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</si>
  <si>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</si>
  <si>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171156624000R</t>
  </si>
  <si>
    <t>Jeřáb mobil. na autopod. 70MG GROVE 870 B</t>
  </si>
  <si>
    <t>Sh</t>
  </si>
  <si>
    <t>STROJ</t>
  </si>
  <si>
    <t>Stroj</t>
  </si>
  <si>
    <t>POL6_</t>
  </si>
  <si>
    <t>zvedání tesařských prvků : 8</t>
  </si>
  <si>
    <t>00411 R</t>
  </si>
  <si>
    <t>Přípravné a průzkumné služby či práce</t>
  </si>
  <si>
    <t>005211010R</t>
  </si>
  <si>
    <t>Předání a převzetí staveniště</t>
  </si>
  <si>
    <t>00524 R</t>
  </si>
  <si>
    <t>Předání a převzetí díla</t>
  </si>
  <si>
    <t>005241010R</t>
  </si>
  <si>
    <t xml:space="preserve">Dokumentace skutečného provedení 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</si>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</sst>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1\ss-03-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5" t="s">
        <v>39</v>
      </c>
      <c r="B2" s="195"/>
      <c r="C2" s="195"/>
      <c r="D2" s="195"/>
      <c r="E2" s="195"/>
      <c r="F2" s="195"/>
      <c r="G2" s="195"/>
    </row>
  </sheetData>
  <sheetProtection algorithmName="SHA-512" hashValue="sXLqCNAGhoHB4VUtHOm9ctLHFYTKODcjwATkIMGf9FouRcIzRCszc/L1GhMBeikqGdHOM+kfz4NUCJCsFADfOw==" saltValue="+b43R2XGt97zlMl0uPS3D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31" t="s">
        <v>41</v>
      </c>
      <c r="C1" s="232"/>
      <c r="D1" s="232"/>
      <c r="E1" s="232"/>
      <c r="F1" s="232"/>
      <c r="G1" s="232"/>
      <c r="H1" s="232"/>
      <c r="I1" s="232"/>
      <c r="J1" s="233"/>
    </row>
    <row r="2" spans="1:15" ht="36" customHeight="1" x14ac:dyDescent="0.25">
      <c r="A2" s="2"/>
      <c r="B2" s="77" t="s">
        <v>22</v>
      </c>
      <c r="C2" s="78"/>
      <c r="D2" s="79" t="s">
        <v>49</v>
      </c>
      <c r="E2" s="237" t="s">
        <v>50</v>
      </c>
      <c r="F2" s="238"/>
      <c r="G2" s="238"/>
      <c r="H2" s="238"/>
      <c r="I2" s="238"/>
      <c r="J2" s="239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40" t="s">
        <v>46</v>
      </c>
      <c r="F3" s="241"/>
      <c r="G3" s="241"/>
      <c r="H3" s="241"/>
      <c r="I3" s="241"/>
      <c r="J3" s="242"/>
    </row>
    <row r="4" spans="1:15" ht="23.25" customHeight="1" x14ac:dyDescent="0.25">
      <c r="A4" s="76">
        <v>11286</v>
      </c>
      <c r="B4" s="82" t="s">
        <v>48</v>
      </c>
      <c r="C4" s="83"/>
      <c r="D4" s="84" t="s">
        <v>43</v>
      </c>
      <c r="E4" s="220" t="s">
        <v>44</v>
      </c>
      <c r="F4" s="221"/>
      <c r="G4" s="221"/>
      <c r="H4" s="221"/>
      <c r="I4" s="221"/>
      <c r="J4" s="222"/>
    </row>
    <row r="5" spans="1:15" ht="24" customHeight="1" x14ac:dyDescent="0.25">
      <c r="A5" s="2"/>
      <c r="B5" s="31" t="s">
        <v>42</v>
      </c>
      <c r="D5" s="225"/>
      <c r="E5" s="226"/>
      <c r="F5" s="226"/>
      <c r="G5" s="226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27"/>
      <c r="E6" s="228"/>
      <c r="F6" s="228"/>
      <c r="G6" s="228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29"/>
      <c r="F7" s="230"/>
      <c r="G7" s="230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4"/>
      <c r="E11" s="244"/>
      <c r="F11" s="244"/>
      <c r="G11" s="244"/>
      <c r="H11" s="18" t="s">
        <v>40</v>
      </c>
      <c r="I11" s="86"/>
      <c r="J11" s="8"/>
    </row>
    <row r="12" spans="1:15" ht="15.75" customHeight="1" x14ac:dyDescent="0.25">
      <c r="A12" s="2"/>
      <c r="B12" s="28"/>
      <c r="C12" s="55"/>
      <c r="D12" s="219"/>
      <c r="E12" s="219"/>
      <c r="F12" s="219"/>
      <c r="G12" s="219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23"/>
      <c r="F13" s="224"/>
      <c r="G13" s="224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43"/>
      <c r="F15" s="243"/>
      <c r="G15" s="245"/>
      <c r="H15" s="245"/>
      <c r="I15" s="245" t="s">
        <v>29</v>
      </c>
      <c r="J15" s="246"/>
    </row>
    <row r="16" spans="1:15" ht="23.25" customHeight="1" x14ac:dyDescent="0.25">
      <c r="A16" s="139" t="s">
        <v>24</v>
      </c>
      <c r="B16" s="38" t="s">
        <v>24</v>
      </c>
      <c r="C16" s="62"/>
      <c r="D16" s="63"/>
      <c r="E16" s="208"/>
      <c r="F16" s="209"/>
      <c r="G16" s="208"/>
      <c r="H16" s="209"/>
      <c r="I16" s="208">
        <f>SUMIF(F53:F65,A16,I53:I65)+SUMIF(F53:F65,"PSU",I53:I65)</f>
        <v>0</v>
      </c>
      <c r="J16" s="210"/>
    </row>
    <row r="17" spans="1:10" ht="23.25" customHeight="1" x14ac:dyDescent="0.25">
      <c r="A17" s="139" t="s">
        <v>25</v>
      </c>
      <c r="B17" s="38" t="s">
        <v>25</v>
      </c>
      <c r="C17" s="62"/>
      <c r="D17" s="63"/>
      <c r="E17" s="208"/>
      <c r="F17" s="209"/>
      <c r="G17" s="208"/>
      <c r="H17" s="209"/>
      <c r="I17" s="208">
        <f>SUMIF(F53:F65,A17,I53:I65)</f>
        <v>0</v>
      </c>
      <c r="J17" s="210"/>
    </row>
    <row r="18" spans="1:10" ht="23.25" customHeight="1" x14ac:dyDescent="0.25">
      <c r="A18" s="139" t="s">
        <v>26</v>
      </c>
      <c r="B18" s="38" t="s">
        <v>26</v>
      </c>
      <c r="C18" s="62"/>
      <c r="D18" s="63"/>
      <c r="E18" s="208"/>
      <c r="F18" s="209"/>
      <c r="G18" s="208"/>
      <c r="H18" s="209"/>
      <c r="I18" s="208">
        <f>SUMIF(F53:F65,A18,I53:I65)</f>
        <v>0</v>
      </c>
      <c r="J18" s="210"/>
    </row>
    <row r="19" spans="1:10" ht="23.25" customHeight="1" x14ac:dyDescent="0.25">
      <c r="A19" s="139" t="s">
        <v>86</v>
      </c>
      <c r="B19" s="38" t="s">
        <v>27</v>
      </c>
      <c r="C19" s="62"/>
      <c r="D19" s="63"/>
      <c r="E19" s="208"/>
      <c r="F19" s="209"/>
      <c r="G19" s="208"/>
      <c r="H19" s="209"/>
      <c r="I19" s="208">
        <f>SUMIF(F53:F65,A19,I53:I65)</f>
        <v>0</v>
      </c>
      <c r="J19" s="210"/>
    </row>
    <row r="20" spans="1:10" ht="23.25" customHeight="1" x14ac:dyDescent="0.25">
      <c r="A20" s="139" t="s">
        <v>87</v>
      </c>
      <c r="B20" s="38" t="s">
        <v>28</v>
      </c>
      <c r="C20" s="62"/>
      <c r="D20" s="63"/>
      <c r="E20" s="208"/>
      <c r="F20" s="209"/>
      <c r="G20" s="208"/>
      <c r="H20" s="209"/>
      <c r="I20" s="208">
        <f>SUMIF(F53:F65,A20,I53:I65)</f>
        <v>0</v>
      </c>
      <c r="J20" s="210"/>
    </row>
    <row r="21" spans="1:10" ht="23.25" customHeight="1" x14ac:dyDescent="0.25">
      <c r="A21" s="2"/>
      <c r="B21" s="48" t="s">
        <v>29</v>
      </c>
      <c r="C21" s="64"/>
      <c r="D21" s="65"/>
      <c r="E21" s="211"/>
      <c r="F21" s="247"/>
      <c r="G21" s="211"/>
      <c r="H21" s="247"/>
      <c r="I21" s="211">
        <f>SUM(I16:J20)</f>
        <v>0</v>
      </c>
      <c r="J21" s="212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6">
        <f>ZakladDPHSniVypocet</f>
        <v>0</v>
      </c>
      <c r="H23" s="207"/>
      <c r="I23" s="207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4">
        <f>A23</f>
        <v>0</v>
      </c>
      <c r="H24" s="205"/>
      <c r="I24" s="205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6">
        <f>ZakladDPHZaklVypocet</f>
        <v>0</v>
      </c>
      <c r="H25" s="207"/>
      <c r="I25" s="207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4">
        <f>A25</f>
        <v>0</v>
      </c>
      <c r="H26" s="235"/>
      <c r="I26" s="235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6">
        <f>CenaCelkem-(ZakladDPHSni+DPHSni+ZakladDPHZakl+DPHZakl)</f>
        <v>0</v>
      </c>
      <c r="H27" s="236"/>
      <c r="I27" s="236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23</v>
      </c>
      <c r="C28" s="114"/>
      <c r="D28" s="114"/>
      <c r="E28" s="115"/>
      <c r="F28" s="116"/>
      <c r="G28" s="214">
        <f>ZakladDPHSniVypocet+ZakladDPHZaklVypocet</f>
        <v>0</v>
      </c>
      <c r="H28" s="214"/>
      <c r="I28" s="214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13">
        <f>A27</f>
        <v>0</v>
      </c>
      <c r="H29" s="213"/>
      <c r="I29" s="213"/>
      <c r="J29" s="120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5"/>
      <c r="E34" s="216"/>
      <c r="G34" s="217"/>
      <c r="H34" s="218"/>
      <c r="I34" s="218"/>
      <c r="J34" s="25"/>
    </row>
    <row r="35" spans="1:10" ht="12.75" customHeight="1" x14ac:dyDescent="0.25">
      <c r="A35" s="2"/>
      <c r="B35" s="2"/>
      <c r="D35" s="203" t="s">
        <v>2</v>
      </c>
      <c r="E35" s="203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51</v>
      </c>
      <c r="C39" s="198"/>
      <c r="D39" s="198"/>
      <c r="E39" s="198"/>
      <c r="F39" s="100">
        <f>'O-20-01 R-20-05 Pol'!AE193</f>
        <v>0</v>
      </c>
      <c r="G39" s="101">
        <f>'O-20-01 R-20-05 Pol'!AF193</f>
        <v>0</v>
      </c>
      <c r="H39" s="102">
        <f>(F39*SazbaDPH1/100)+(G39*SazbaDPH2/100)</f>
        <v>0</v>
      </c>
      <c r="I39" s="102">
        <f>F39+G39+H39</f>
        <v>0</v>
      </c>
      <c r="J39" s="103" t="str">
        <f>IF(_xlfn.SINGLE(CenaCelkemVypocet)=0,"",I39/_xlfn.SINGLE(CenaCelkemVypocet)*100)</f>
        <v/>
      </c>
    </row>
    <row r="40" spans="1:10" ht="25.5" hidden="1" customHeight="1" x14ac:dyDescent="0.25">
      <c r="A40" s="89">
        <v>2</v>
      </c>
      <c r="B40" s="104"/>
      <c r="C40" s="199" t="s">
        <v>52</v>
      </c>
      <c r="D40" s="199"/>
      <c r="E40" s="199"/>
      <c r="F40" s="105"/>
      <c r="G40" s="106"/>
      <c r="H40" s="106">
        <f>(F40*SazbaDPH1/100)+(G40*SazbaDPH2/100)</f>
        <v>0</v>
      </c>
      <c r="I40" s="106"/>
      <c r="J40" s="107"/>
    </row>
    <row r="41" spans="1:10" ht="25.5" hidden="1" customHeight="1" x14ac:dyDescent="0.25">
      <c r="A41" s="89">
        <v>2</v>
      </c>
      <c r="B41" s="104" t="s">
        <v>45</v>
      </c>
      <c r="C41" s="199" t="s">
        <v>46</v>
      </c>
      <c r="D41" s="199"/>
      <c r="E41" s="199"/>
      <c r="F41" s="105">
        <f>'O-20-01 R-20-05 Pol'!AE193</f>
        <v>0</v>
      </c>
      <c r="G41" s="106">
        <f>'O-20-01 R-20-05 Pol'!AF193</f>
        <v>0</v>
      </c>
      <c r="H41" s="106">
        <f>(F41*SazbaDPH1/100)+(G41*SazbaDPH2/100)</f>
        <v>0</v>
      </c>
      <c r="I41" s="106">
        <f>F41+G41+H41</f>
        <v>0</v>
      </c>
      <c r="J41" s="107" t="str">
        <f>IF(_xlfn.SINGLE(CenaCelkemVypocet)=0,"",I41/_xlfn.SINGLE(CenaCelkemVypocet)*100)</f>
        <v/>
      </c>
    </row>
    <row r="42" spans="1:10" ht="25.5" hidden="1" customHeight="1" x14ac:dyDescent="0.25">
      <c r="A42" s="89">
        <v>3</v>
      </c>
      <c r="B42" s="108" t="s">
        <v>43</v>
      </c>
      <c r="C42" s="198" t="s">
        <v>44</v>
      </c>
      <c r="D42" s="198"/>
      <c r="E42" s="198"/>
      <c r="F42" s="109">
        <f>'O-20-01 R-20-05 Pol'!AE193</f>
        <v>0</v>
      </c>
      <c r="G42" s="102">
        <f>'O-20-01 R-20-05 Pol'!AF193</f>
        <v>0</v>
      </c>
      <c r="H42" s="102">
        <f>(F42*SazbaDPH1/100)+(G42*SazbaDPH2/100)</f>
        <v>0</v>
      </c>
      <c r="I42" s="102">
        <f>F42+G42+H42</f>
        <v>0</v>
      </c>
      <c r="J42" s="103" t="str">
        <f>IF(_xlfn.SINGLE(CenaCelkemVypocet)=0,"",I42/_xlfn.SINGLE(CenaCelkemVypocet)*100)</f>
        <v/>
      </c>
    </row>
    <row r="43" spans="1:10" ht="25.5" hidden="1" customHeight="1" x14ac:dyDescent="0.25">
      <c r="A43" s="89"/>
      <c r="B43" s="200" t="s">
        <v>53</v>
      </c>
      <c r="C43" s="201"/>
      <c r="D43" s="201"/>
      <c r="E43" s="202"/>
      <c r="F43" s="110">
        <f>SUMIF(A39:A42,"=1",F39:F42)</f>
        <v>0</v>
      </c>
      <c r="G43" s="111">
        <f>SUMIF(A39:A42,"=1",G39:G42)</f>
        <v>0</v>
      </c>
      <c r="H43" s="111">
        <f>SUMIF(A39:A42,"=1",H39:H42)</f>
        <v>0</v>
      </c>
      <c r="I43" s="111">
        <f>SUMIF(A39:A42,"=1",I39:I42)</f>
        <v>0</v>
      </c>
      <c r="J43" s="112">
        <f>SUMIF(A39:A42,"=1",J39:J42)</f>
        <v>0</v>
      </c>
    </row>
    <row r="45" spans="1:10" x14ac:dyDescent="0.25">
      <c r="A45" t="s">
        <v>55</v>
      </c>
      <c r="B45" t="s">
        <v>56</v>
      </c>
    </row>
    <row r="46" spans="1:10" x14ac:dyDescent="0.25">
      <c r="A46" t="s">
        <v>57</v>
      </c>
      <c r="B46" t="s">
        <v>58</v>
      </c>
    </row>
    <row r="47" spans="1:10" x14ac:dyDescent="0.25">
      <c r="A47" t="s">
        <v>59</v>
      </c>
      <c r="B47" t="s">
        <v>60</v>
      </c>
    </row>
    <row r="50" spans="1:10" ht="15.6" x14ac:dyDescent="0.3">
      <c r="B50" s="121" t="s">
        <v>61</v>
      </c>
    </row>
    <row r="52" spans="1:10" ht="25.5" customHeight="1" x14ac:dyDescent="0.25">
      <c r="A52" s="123"/>
      <c r="B52" s="126" t="s">
        <v>17</v>
      </c>
      <c r="C52" s="126" t="s">
        <v>5</v>
      </c>
      <c r="D52" s="127"/>
      <c r="E52" s="127"/>
      <c r="F52" s="128" t="s">
        <v>62</v>
      </c>
      <c r="G52" s="128"/>
      <c r="H52" s="128"/>
      <c r="I52" s="128" t="s">
        <v>29</v>
      </c>
      <c r="J52" s="128" t="s">
        <v>0</v>
      </c>
    </row>
    <row r="53" spans="1:10" ht="36.75" customHeight="1" x14ac:dyDescent="0.25">
      <c r="A53" s="124"/>
      <c r="B53" s="129" t="s">
        <v>63</v>
      </c>
      <c r="C53" s="196" t="s">
        <v>64</v>
      </c>
      <c r="D53" s="197"/>
      <c r="E53" s="197"/>
      <c r="F53" s="135" t="s">
        <v>24</v>
      </c>
      <c r="G53" s="136"/>
      <c r="H53" s="136"/>
      <c r="I53" s="136">
        <f>'O-20-01 R-20-05 Pol'!G8</f>
        <v>0</v>
      </c>
      <c r="J53" s="133" t="str">
        <f>IF(I66=0,"",I53/I66*100)</f>
        <v/>
      </c>
    </row>
    <row r="54" spans="1:10" ht="36.75" customHeight="1" x14ac:dyDescent="0.25">
      <c r="A54" s="124"/>
      <c r="B54" s="129" t="s">
        <v>65</v>
      </c>
      <c r="C54" s="196" t="s">
        <v>66</v>
      </c>
      <c r="D54" s="197"/>
      <c r="E54" s="197"/>
      <c r="F54" s="135" t="s">
        <v>24</v>
      </c>
      <c r="G54" s="136"/>
      <c r="H54" s="136"/>
      <c r="I54" s="136">
        <f>'O-20-01 R-20-05 Pol'!G14</f>
        <v>0</v>
      </c>
      <c r="J54" s="133" t="str">
        <f>IF(I66=0,"",I54/I66*100)</f>
        <v/>
      </c>
    </row>
    <row r="55" spans="1:10" ht="36.75" customHeight="1" x14ac:dyDescent="0.25">
      <c r="A55" s="124"/>
      <c r="B55" s="129" t="s">
        <v>67</v>
      </c>
      <c r="C55" s="196" t="s">
        <v>68</v>
      </c>
      <c r="D55" s="197"/>
      <c r="E55" s="197"/>
      <c r="F55" s="135" t="s">
        <v>24</v>
      </c>
      <c r="G55" s="136"/>
      <c r="H55" s="136"/>
      <c r="I55" s="136">
        <f>'O-20-01 R-20-05 Pol'!G22</f>
        <v>0</v>
      </c>
      <c r="J55" s="133" t="str">
        <f>IF(I66=0,"",I55/I66*100)</f>
        <v/>
      </c>
    </row>
    <row r="56" spans="1:10" ht="36.75" customHeight="1" x14ac:dyDescent="0.25">
      <c r="A56" s="124"/>
      <c r="B56" s="129" t="s">
        <v>69</v>
      </c>
      <c r="C56" s="196" t="s">
        <v>70</v>
      </c>
      <c r="D56" s="197"/>
      <c r="E56" s="197"/>
      <c r="F56" s="135" t="s">
        <v>24</v>
      </c>
      <c r="G56" s="136"/>
      <c r="H56" s="136"/>
      <c r="I56" s="136">
        <f>'O-20-01 R-20-05 Pol'!G33</f>
        <v>0</v>
      </c>
      <c r="J56" s="133" t="str">
        <f>IF(I66=0,"",I56/I66*100)</f>
        <v/>
      </c>
    </row>
    <row r="57" spans="1:10" ht="36.75" customHeight="1" x14ac:dyDescent="0.25">
      <c r="A57" s="124"/>
      <c r="B57" s="129" t="s">
        <v>71</v>
      </c>
      <c r="C57" s="196" t="s">
        <v>72</v>
      </c>
      <c r="D57" s="197"/>
      <c r="E57" s="197"/>
      <c r="F57" s="135" t="s">
        <v>24</v>
      </c>
      <c r="G57" s="136"/>
      <c r="H57" s="136"/>
      <c r="I57" s="136">
        <f>'O-20-01 R-20-05 Pol'!G36</f>
        <v>0</v>
      </c>
      <c r="J57" s="133" t="str">
        <f>IF(I66=0,"",I57/I66*100)</f>
        <v/>
      </c>
    </row>
    <row r="58" spans="1:10" ht="36.75" customHeight="1" x14ac:dyDescent="0.25">
      <c r="A58" s="124"/>
      <c r="B58" s="129" t="s">
        <v>73</v>
      </c>
      <c r="C58" s="196" t="s">
        <v>74</v>
      </c>
      <c r="D58" s="197"/>
      <c r="E58" s="197"/>
      <c r="F58" s="135" t="s">
        <v>24</v>
      </c>
      <c r="G58" s="136"/>
      <c r="H58" s="136"/>
      <c r="I58" s="136">
        <f>'O-20-01 R-20-05 Pol'!G39</f>
        <v>0</v>
      </c>
      <c r="J58" s="133" t="str">
        <f>IF(I66=0,"",I58/I66*100)</f>
        <v/>
      </c>
    </row>
    <row r="59" spans="1:10" ht="36.75" customHeight="1" x14ac:dyDescent="0.25">
      <c r="A59" s="124"/>
      <c r="B59" s="129" t="s">
        <v>75</v>
      </c>
      <c r="C59" s="196" t="s">
        <v>76</v>
      </c>
      <c r="D59" s="197"/>
      <c r="E59" s="197"/>
      <c r="F59" s="135" t="s">
        <v>25</v>
      </c>
      <c r="G59" s="136"/>
      <c r="H59" s="136"/>
      <c r="I59" s="136">
        <f>'O-20-01 R-20-05 Pol'!G42</f>
        <v>0</v>
      </c>
      <c r="J59" s="133" t="str">
        <f>IF(I66=0,"",I59/I66*100)</f>
        <v/>
      </c>
    </row>
    <row r="60" spans="1:10" ht="36.75" customHeight="1" x14ac:dyDescent="0.25">
      <c r="A60" s="124"/>
      <c r="B60" s="129" t="s">
        <v>77</v>
      </c>
      <c r="C60" s="196" t="s">
        <v>78</v>
      </c>
      <c r="D60" s="197"/>
      <c r="E60" s="197"/>
      <c r="F60" s="135" t="s">
        <v>25</v>
      </c>
      <c r="G60" s="136"/>
      <c r="H60" s="136"/>
      <c r="I60" s="136">
        <f>'O-20-01 R-20-05 Pol'!G130</f>
        <v>0</v>
      </c>
      <c r="J60" s="133" t="str">
        <f>IF(I66=0,"",I60/I66*100)</f>
        <v/>
      </c>
    </row>
    <row r="61" spans="1:10" ht="36.75" customHeight="1" x14ac:dyDescent="0.25">
      <c r="A61" s="124"/>
      <c r="B61" s="129" t="s">
        <v>79</v>
      </c>
      <c r="C61" s="196" t="s">
        <v>80</v>
      </c>
      <c r="D61" s="197"/>
      <c r="E61" s="197"/>
      <c r="F61" s="135" t="s">
        <v>25</v>
      </c>
      <c r="G61" s="136"/>
      <c r="H61" s="136"/>
      <c r="I61" s="136">
        <f>'O-20-01 R-20-05 Pol'!G149</f>
        <v>0</v>
      </c>
      <c r="J61" s="133" t="str">
        <f>IF(I66=0,"",I61/I66*100)</f>
        <v/>
      </c>
    </row>
    <row r="62" spans="1:10" ht="36.75" customHeight="1" x14ac:dyDescent="0.25">
      <c r="A62" s="124"/>
      <c r="B62" s="129" t="s">
        <v>81</v>
      </c>
      <c r="C62" s="196" t="s">
        <v>82</v>
      </c>
      <c r="D62" s="197"/>
      <c r="E62" s="197"/>
      <c r="F62" s="135" t="s">
        <v>26</v>
      </c>
      <c r="G62" s="136"/>
      <c r="H62" s="136"/>
      <c r="I62" s="136">
        <f>'O-20-01 R-20-05 Pol'!G171</f>
        <v>0</v>
      </c>
      <c r="J62" s="133" t="str">
        <f>IF(I66=0,"",I62/I66*100)</f>
        <v/>
      </c>
    </row>
    <row r="63" spans="1:10" ht="36.75" customHeight="1" x14ac:dyDescent="0.25">
      <c r="A63" s="124"/>
      <c r="B63" s="129" t="s">
        <v>83</v>
      </c>
      <c r="C63" s="196" t="s">
        <v>84</v>
      </c>
      <c r="D63" s="197"/>
      <c r="E63" s="197"/>
      <c r="F63" s="135" t="s">
        <v>85</v>
      </c>
      <c r="G63" s="136"/>
      <c r="H63" s="136"/>
      <c r="I63" s="136">
        <f>'O-20-01 R-20-05 Pol'!G174</f>
        <v>0</v>
      </c>
      <c r="J63" s="133" t="str">
        <f>IF(I66=0,"",I63/I66*100)</f>
        <v/>
      </c>
    </row>
    <row r="64" spans="1:10" ht="36.75" customHeight="1" x14ac:dyDescent="0.25">
      <c r="A64" s="124"/>
      <c r="B64" s="129" t="s">
        <v>86</v>
      </c>
      <c r="C64" s="196" t="s">
        <v>27</v>
      </c>
      <c r="D64" s="197"/>
      <c r="E64" s="197"/>
      <c r="F64" s="135" t="s">
        <v>86</v>
      </c>
      <c r="G64" s="136"/>
      <c r="H64" s="136"/>
      <c r="I64" s="136">
        <f>'O-20-01 R-20-05 Pol'!G181</f>
        <v>0</v>
      </c>
      <c r="J64" s="133" t="str">
        <f>IF(I66=0,"",I64/I66*100)</f>
        <v/>
      </c>
    </row>
    <row r="65" spans="1:10" ht="36.75" customHeight="1" x14ac:dyDescent="0.25">
      <c r="A65" s="124"/>
      <c r="B65" s="129" t="s">
        <v>87</v>
      </c>
      <c r="C65" s="196" t="s">
        <v>28</v>
      </c>
      <c r="D65" s="197"/>
      <c r="E65" s="197"/>
      <c r="F65" s="135" t="s">
        <v>87</v>
      </c>
      <c r="G65" s="136"/>
      <c r="H65" s="136"/>
      <c r="I65" s="136">
        <f>'O-20-01 R-20-05 Pol'!G185</f>
        <v>0</v>
      </c>
      <c r="J65" s="133" t="str">
        <f>IF(I66=0,"",I65/I66*100)</f>
        <v/>
      </c>
    </row>
    <row r="66" spans="1:10" ht="25.5" customHeight="1" x14ac:dyDescent="0.25">
      <c r="A66" s="125"/>
      <c r="B66" s="130" t="s">
        <v>1</v>
      </c>
      <c r="C66" s="131"/>
      <c r="D66" s="132"/>
      <c r="E66" s="132"/>
      <c r="F66" s="137"/>
      <c r="G66" s="138"/>
      <c r="H66" s="138"/>
      <c r="I66" s="138">
        <f>SUM(I53:I65)</f>
        <v>0</v>
      </c>
      <c r="J66" s="134">
        <f>SUM(J53:J65)</f>
        <v>0</v>
      </c>
    </row>
    <row r="67" spans="1:10" x14ac:dyDescent="0.25">
      <c r="F67" s="87"/>
      <c r="G67" s="87"/>
      <c r="H67" s="87"/>
      <c r="I67" s="87"/>
      <c r="J67" s="88"/>
    </row>
    <row r="68" spans="1:10" x14ac:dyDescent="0.25">
      <c r="F68" s="87"/>
      <c r="G68" s="87"/>
      <c r="H68" s="87"/>
      <c r="I68" s="87"/>
      <c r="J68" s="88"/>
    </row>
    <row r="69" spans="1:10" x14ac:dyDescent="0.25">
      <c r="F69" s="87"/>
      <c r="G69" s="87"/>
      <c r="H69" s="87"/>
      <c r="I69" s="87"/>
      <c r="J69" s="88"/>
    </row>
  </sheetData>
  <sheetProtection algorithmName="SHA-512" hashValue="4Wve6s+aMcngJjlx19CTV5OYsqBtr8Tj31IGz+iLtH7Y30cH8ZavBfonLM1isUS8jjFEO9Huc7UniuzMIlxpmw==" saltValue="/SgBWl/zRexIPW8134Ogq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63:E63"/>
    <mergeCell ref="C64:E64"/>
    <mergeCell ref="C65:E65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8" t="s">
        <v>6</v>
      </c>
      <c r="B1" s="248"/>
      <c r="C1" s="249"/>
      <c r="D1" s="248"/>
      <c r="E1" s="248"/>
      <c r="F1" s="248"/>
      <c r="G1" s="248"/>
    </row>
    <row r="2" spans="1:7" ht="24.9" customHeight="1" x14ac:dyDescent="0.25">
      <c r="A2" s="50" t="s">
        <v>7</v>
      </c>
      <c r="B2" s="49"/>
      <c r="C2" s="250"/>
      <c r="D2" s="250"/>
      <c r="E2" s="250"/>
      <c r="F2" s="250"/>
      <c r="G2" s="251"/>
    </row>
    <row r="3" spans="1:7" ht="24.9" customHeight="1" x14ac:dyDescent="0.25">
      <c r="A3" s="50" t="s">
        <v>8</v>
      </c>
      <c r="B3" s="49"/>
      <c r="C3" s="250"/>
      <c r="D3" s="250"/>
      <c r="E3" s="250"/>
      <c r="F3" s="250"/>
      <c r="G3" s="251"/>
    </row>
    <row r="4" spans="1:7" ht="24.9" customHeight="1" x14ac:dyDescent="0.25">
      <c r="A4" s="50" t="s">
        <v>9</v>
      </c>
      <c r="B4" s="49"/>
      <c r="C4" s="250"/>
      <c r="D4" s="250"/>
      <c r="E4" s="250"/>
      <c r="F4" s="250"/>
      <c r="G4" s="251"/>
    </row>
    <row r="5" spans="1:7" x14ac:dyDescent="0.25">
      <c r="B5" s="4"/>
      <c r="C5" s="5"/>
      <c r="D5" s="6"/>
    </row>
  </sheetData>
  <sheetProtection algorithmName="SHA-512" hashValue="NMmrQdIa26r5nGsoBvRtK5PC67Ll8MzZDxQRKvcmGQIyvRocN+dmc4arse+PKdzre66i1NQhNq6WZ1SOJ78baw==" saltValue="Yqghep5nrHMRLt3UH05tm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76B2-A12B-46C6-85E5-AD97104A6AF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6" t="s">
        <v>88</v>
      </c>
      <c r="B1" s="256"/>
      <c r="C1" s="256"/>
      <c r="D1" s="256"/>
      <c r="E1" s="256"/>
      <c r="F1" s="256"/>
      <c r="G1" s="256"/>
      <c r="AG1" t="s">
        <v>89</v>
      </c>
    </row>
    <row r="2" spans="1:60" ht="24.9" customHeight="1" x14ac:dyDescent="0.25">
      <c r="A2" s="140" t="s">
        <v>7</v>
      </c>
      <c r="B2" s="49" t="s">
        <v>49</v>
      </c>
      <c r="C2" s="257" t="s">
        <v>50</v>
      </c>
      <c r="D2" s="258"/>
      <c r="E2" s="258"/>
      <c r="F2" s="258"/>
      <c r="G2" s="259"/>
      <c r="AG2" t="s">
        <v>90</v>
      </c>
    </row>
    <row r="3" spans="1:60" ht="24.9" customHeight="1" x14ac:dyDescent="0.25">
      <c r="A3" s="140" t="s">
        <v>8</v>
      </c>
      <c r="B3" s="49" t="s">
        <v>45</v>
      </c>
      <c r="C3" s="257" t="s">
        <v>46</v>
      </c>
      <c r="D3" s="258"/>
      <c r="E3" s="258"/>
      <c r="F3" s="258"/>
      <c r="G3" s="259"/>
      <c r="AC3" s="122" t="s">
        <v>90</v>
      </c>
      <c r="AG3" t="s">
        <v>91</v>
      </c>
    </row>
    <row r="4" spans="1:60" ht="24.9" customHeight="1" x14ac:dyDescent="0.25">
      <c r="A4" s="141" t="s">
        <v>9</v>
      </c>
      <c r="B4" s="142" t="s">
        <v>43</v>
      </c>
      <c r="C4" s="260" t="s">
        <v>44</v>
      </c>
      <c r="D4" s="261"/>
      <c r="E4" s="261"/>
      <c r="F4" s="261"/>
      <c r="G4" s="262"/>
      <c r="AG4" t="s">
        <v>92</v>
      </c>
    </row>
    <row r="5" spans="1:60" x14ac:dyDescent="0.25">
      <c r="D5" s="10"/>
    </row>
    <row r="6" spans="1:60" ht="39.6" x14ac:dyDescent="0.25">
      <c r="A6" s="144" t="s">
        <v>93</v>
      </c>
      <c r="B6" s="146" t="s">
        <v>94</v>
      </c>
      <c r="C6" s="146" t="s">
        <v>95</v>
      </c>
      <c r="D6" s="145" t="s">
        <v>96</v>
      </c>
      <c r="E6" s="144" t="s">
        <v>97</v>
      </c>
      <c r="F6" s="143" t="s">
        <v>98</v>
      </c>
      <c r="G6" s="144" t="s">
        <v>29</v>
      </c>
      <c r="H6" s="147" t="s">
        <v>30</v>
      </c>
      <c r="I6" s="147" t="s">
        <v>99</v>
      </c>
      <c r="J6" s="147" t="s">
        <v>31</v>
      </c>
      <c r="K6" s="147" t="s">
        <v>100</v>
      </c>
      <c r="L6" s="147" t="s">
        <v>101</v>
      </c>
      <c r="M6" s="147" t="s">
        <v>102</v>
      </c>
      <c r="N6" s="147" t="s">
        <v>103</v>
      </c>
      <c r="O6" s="147" t="s">
        <v>104</v>
      </c>
      <c r="P6" s="147" t="s">
        <v>105</v>
      </c>
      <c r="Q6" s="147" t="s">
        <v>106</v>
      </c>
      <c r="R6" s="147" t="s">
        <v>107</v>
      </c>
      <c r="S6" s="147" t="s">
        <v>108</v>
      </c>
      <c r="T6" s="147" t="s">
        <v>109</v>
      </c>
      <c r="U6" s="147" t="s">
        <v>110</v>
      </c>
      <c r="V6" s="147" t="s">
        <v>111</v>
      </c>
      <c r="W6" s="147" t="s">
        <v>112</v>
      </c>
      <c r="X6" s="147" t="s">
        <v>113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</row>
    <row r="8" spans="1:60" x14ac:dyDescent="0.25">
      <c r="A8" s="164" t="s">
        <v>114</v>
      </c>
      <c r="B8" s="165" t="s">
        <v>63</v>
      </c>
      <c r="C8" s="187" t="s">
        <v>64</v>
      </c>
      <c r="D8" s="166"/>
      <c r="E8" s="167"/>
      <c r="F8" s="168"/>
      <c r="G8" s="168">
        <f>SUMIF(AG9:AG13,"&lt;&gt;NOR",G9:G13)</f>
        <v>0</v>
      </c>
      <c r="H8" s="168"/>
      <c r="I8" s="168">
        <f>SUM(I9:I13)</f>
        <v>0</v>
      </c>
      <c r="J8" s="168"/>
      <c r="K8" s="168">
        <f>SUM(K9:K13)</f>
        <v>0</v>
      </c>
      <c r="L8" s="168"/>
      <c r="M8" s="168">
        <f>SUM(M9:M13)</f>
        <v>0</v>
      </c>
      <c r="N8" s="167"/>
      <c r="O8" s="167">
        <f>SUM(O9:O13)</f>
        <v>7.1400000000000006</v>
      </c>
      <c r="P8" s="167"/>
      <c r="Q8" s="167">
        <f>SUM(Q9:Q13)</f>
        <v>0</v>
      </c>
      <c r="R8" s="168"/>
      <c r="S8" s="168"/>
      <c r="T8" s="169"/>
      <c r="U8" s="163"/>
      <c r="V8" s="163">
        <f>SUM(V9:V13)</f>
        <v>20.3</v>
      </c>
      <c r="W8" s="163"/>
      <c r="X8" s="163"/>
      <c r="AG8" t="s">
        <v>115</v>
      </c>
    </row>
    <row r="9" spans="1:60" outlineLevel="1" x14ac:dyDescent="0.25">
      <c r="A9" s="170">
        <v>1</v>
      </c>
      <c r="B9" s="171" t="s">
        <v>116</v>
      </c>
      <c r="C9" s="188" t="s">
        <v>117</v>
      </c>
      <c r="D9" s="172" t="s">
        <v>118</v>
      </c>
      <c r="E9" s="173">
        <v>1.92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1.8984799999999999</v>
      </c>
      <c r="O9" s="173">
        <f>ROUND(E9*N9,2)</f>
        <v>3.65</v>
      </c>
      <c r="P9" s="173">
        <v>0</v>
      </c>
      <c r="Q9" s="173">
        <f>ROUND(E9*P9,2)</f>
        <v>0</v>
      </c>
      <c r="R9" s="175" t="s">
        <v>119</v>
      </c>
      <c r="S9" s="175" t="s">
        <v>120</v>
      </c>
      <c r="T9" s="176" t="s">
        <v>121</v>
      </c>
      <c r="U9" s="159">
        <v>4.8855000000000004</v>
      </c>
      <c r="V9" s="159">
        <f>ROUND(E9*U9,2)</f>
        <v>9.3800000000000008</v>
      </c>
      <c r="W9" s="159"/>
      <c r="X9" s="159" t="s">
        <v>122</v>
      </c>
      <c r="Y9" s="148"/>
      <c r="Z9" s="148"/>
      <c r="AA9" s="148"/>
      <c r="AB9" s="148"/>
      <c r="AC9" s="148"/>
      <c r="AD9" s="148"/>
      <c r="AE9" s="148"/>
      <c r="AF9" s="148"/>
      <c r="AG9" s="148" t="s">
        <v>123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254" t="s">
        <v>124</v>
      </c>
      <c r="D10" s="255"/>
      <c r="E10" s="255"/>
      <c r="F10" s="255"/>
      <c r="G10" s="255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48"/>
      <c r="Z10" s="148"/>
      <c r="AA10" s="148"/>
      <c r="AB10" s="148"/>
      <c r="AC10" s="148"/>
      <c r="AD10" s="148"/>
      <c r="AE10" s="148"/>
      <c r="AF10" s="148"/>
      <c r="AG10" s="148" t="s">
        <v>125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89" t="s">
        <v>126</v>
      </c>
      <c r="D11" s="161"/>
      <c r="E11" s="162">
        <v>1.92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48"/>
      <c r="Z11" s="148"/>
      <c r="AA11" s="148"/>
      <c r="AB11" s="148"/>
      <c r="AC11" s="148"/>
      <c r="AD11" s="148"/>
      <c r="AE11" s="148"/>
      <c r="AF11" s="148"/>
      <c r="AG11" s="148" t="s">
        <v>127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0.399999999999999" outlineLevel="1" x14ac:dyDescent="0.25">
      <c r="A12" s="170">
        <v>2</v>
      </c>
      <c r="B12" s="171" t="s">
        <v>128</v>
      </c>
      <c r="C12" s="188" t="s">
        <v>129</v>
      </c>
      <c r="D12" s="172" t="s">
        <v>118</v>
      </c>
      <c r="E12" s="173">
        <v>2.0249999999999999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3">
        <v>1.7256899999999999</v>
      </c>
      <c r="O12" s="173">
        <f>ROUND(E12*N12,2)</f>
        <v>3.49</v>
      </c>
      <c r="P12" s="173">
        <v>0</v>
      </c>
      <c r="Q12" s="173">
        <f>ROUND(E12*P12,2)</f>
        <v>0</v>
      </c>
      <c r="R12" s="175"/>
      <c r="S12" s="175" t="s">
        <v>130</v>
      </c>
      <c r="T12" s="176" t="s">
        <v>121</v>
      </c>
      <c r="U12" s="159">
        <v>5.3936000000000002</v>
      </c>
      <c r="V12" s="159">
        <f>ROUND(E12*U12,2)</f>
        <v>10.92</v>
      </c>
      <c r="W12" s="159"/>
      <c r="X12" s="159" t="s">
        <v>122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123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55"/>
      <c r="B13" s="156"/>
      <c r="C13" s="189" t="s">
        <v>131</v>
      </c>
      <c r="D13" s="161"/>
      <c r="E13" s="162">
        <v>2.0249999999999999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48"/>
      <c r="Z13" s="148"/>
      <c r="AA13" s="148"/>
      <c r="AB13" s="148"/>
      <c r="AC13" s="148"/>
      <c r="AD13" s="148"/>
      <c r="AE13" s="148"/>
      <c r="AF13" s="148"/>
      <c r="AG13" s="148" t="s">
        <v>127</v>
      </c>
      <c r="AH13" s="148">
        <v>5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x14ac:dyDescent="0.25">
      <c r="A14" s="164" t="s">
        <v>114</v>
      </c>
      <c r="B14" s="165" t="s">
        <v>65</v>
      </c>
      <c r="C14" s="187" t="s">
        <v>66</v>
      </c>
      <c r="D14" s="166"/>
      <c r="E14" s="167"/>
      <c r="F14" s="168"/>
      <c r="G14" s="168">
        <f>SUMIF(AG15:AG21,"&lt;&gt;NOR",G15:G21)</f>
        <v>0</v>
      </c>
      <c r="H14" s="168"/>
      <c r="I14" s="168">
        <f>SUM(I15:I21)</f>
        <v>0</v>
      </c>
      <c r="J14" s="168"/>
      <c r="K14" s="168">
        <f>SUM(K15:K21)</f>
        <v>0</v>
      </c>
      <c r="L14" s="168"/>
      <c r="M14" s="168">
        <f>SUM(M15:M21)</f>
        <v>0</v>
      </c>
      <c r="N14" s="167"/>
      <c r="O14" s="167">
        <f>SUM(O15:O21)</f>
        <v>0.24000000000000002</v>
      </c>
      <c r="P14" s="167"/>
      <c r="Q14" s="167">
        <f>SUM(Q15:Q21)</f>
        <v>0</v>
      </c>
      <c r="R14" s="168"/>
      <c r="S14" s="168"/>
      <c r="T14" s="169"/>
      <c r="U14" s="163"/>
      <c r="V14" s="163">
        <f>SUM(V15:V21)</f>
        <v>15.169999999999998</v>
      </c>
      <c r="W14" s="163"/>
      <c r="X14" s="163"/>
      <c r="AG14" t="s">
        <v>115</v>
      </c>
    </row>
    <row r="15" spans="1:60" ht="30.6" outlineLevel="1" x14ac:dyDescent="0.25">
      <c r="A15" s="170">
        <v>3</v>
      </c>
      <c r="B15" s="171" t="s">
        <v>132</v>
      </c>
      <c r="C15" s="188" t="s">
        <v>133</v>
      </c>
      <c r="D15" s="172" t="s">
        <v>134</v>
      </c>
      <c r="E15" s="173">
        <v>4.8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3">
        <v>4.8030000000000003E-2</v>
      </c>
      <c r="O15" s="173">
        <f>ROUND(E15*N15,2)</f>
        <v>0.23</v>
      </c>
      <c r="P15" s="173">
        <v>0</v>
      </c>
      <c r="Q15" s="173">
        <f>ROUND(E15*P15,2)</f>
        <v>0</v>
      </c>
      <c r="R15" s="175" t="s">
        <v>119</v>
      </c>
      <c r="S15" s="175" t="s">
        <v>120</v>
      </c>
      <c r="T15" s="176" t="s">
        <v>121</v>
      </c>
      <c r="U15" s="159">
        <v>1.8315300000000001</v>
      </c>
      <c r="V15" s="159">
        <f>ROUND(E15*U15,2)</f>
        <v>8.7899999999999991</v>
      </c>
      <c r="W15" s="159"/>
      <c r="X15" s="159" t="s">
        <v>122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123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254" t="s">
        <v>135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8"/>
      <c r="Z16" s="148"/>
      <c r="AA16" s="148"/>
      <c r="AB16" s="148"/>
      <c r="AC16" s="148"/>
      <c r="AD16" s="148"/>
      <c r="AE16" s="148"/>
      <c r="AF16" s="148"/>
      <c r="AG16" s="148" t="s">
        <v>125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189" t="s">
        <v>136</v>
      </c>
      <c r="D17" s="161"/>
      <c r="E17" s="162">
        <v>4.8</v>
      </c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48"/>
      <c r="Z17" s="148"/>
      <c r="AA17" s="148"/>
      <c r="AB17" s="148"/>
      <c r="AC17" s="148"/>
      <c r="AD17" s="148"/>
      <c r="AE17" s="148"/>
      <c r="AF17" s="148"/>
      <c r="AG17" s="148" t="s">
        <v>127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0.399999999999999" outlineLevel="1" x14ac:dyDescent="0.25">
      <c r="A18" s="170">
        <v>4</v>
      </c>
      <c r="B18" s="171" t="s">
        <v>137</v>
      </c>
      <c r="C18" s="188" t="s">
        <v>138</v>
      </c>
      <c r="D18" s="172" t="s">
        <v>134</v>
      </c>
      <c r="E18" s="173">
        <v>14.7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73">
        <v>9.5E-4</v>
      </c>
      <c r="O18" s="173">
        <f>ROUND(E18*N18,2)</f>
        <v>0.01</v>
      </c>
      <c r="P18" s="173">
        <v>0</v>
      </c>
      <c r="Q18" s="173">
        <f>ROUND(E18*P18,2)</f>
        <v>0</v>
      </c>
      <c r="R18" s="175" t="s">
        <v>139</v>
      </c>
      <c r="S18" s="175" t="s">
        <v>120</v>
      </c>
      <c r="T18" s="176" t="s">
        <v>121</v>
      </c>
      <c r="U18" s="159">
        <v>0.43370999999999998</v>
      </c>
      <c r="V18" s="159">
        <f>ROUND(E18*U18,2)</f>
        <v>6.38</v>
      </c>
      <c r="W18" s="159"/>
      <c r="X18" s="159" t="s">
        <v>122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123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254" t="s">
        <v>140</v>
      </c>
      <c r="D19" s="255"/>
      <c r="E19" s="255"/>
      <c r="F19" s="255"/>
      <c r="G19" s="255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48"/>
      <c r="Z19" s="148"/>
      <c r="AA19" s="148"/>
      <c r="AB19" s="148"/>
      <c r="AC19" s="148"/>
      <c r="AD19" s="148"/>
      <c r="AE19" s="148"/>
      <c r="AF19" s="148"/>
      <c r="AG19" s="148" t="s">
        <v>125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55"/>
      <c r="B20" s="156"/>
      <c r="C20" s="189" t="s">
        <v>141</v>
      </c>
      <c r="D20" s="161"/>
      <c r="E20" s="162">
        <v>4.8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8"/>
      <c r="Z20" s="148"/>
      <c r="AA20" s="148"/>
      <c r="AB20" s="148"/>
      <c r="AC20" s="148"/>
      <c r="AD20" s="148"/>
      <c r="AE20" s="148"/>
      <c r="AF20" s="148"/>
      <c r="AG20" s="148" t="s">
        <v>127</v>
      </c>
      <c r="AH20" s="148">
        <v>5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9" t="s">
        <v>142</v>
      </c>
      <c r="D21" s="161"/>
      <c r="E21" s="162">
        <v>9.9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48"/>
      <c r="Z21" s="148"/>
      <c r="AA21" s="148"/>
      <c r="AB21" s="148"/>
      <c r="AC21" s="148"/>
      <c r="AD21" s="148"/>
      <c r="AE21" s="148"/>
      <c r="AF21" s="148"/>
      <c r="AG21" s="148" t="s">
        <v>127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5">
      <c r="A22" s="164" t="s">
        <v>114</v>
      </c>
      <c r="B22" s="165" t="s">
        <v>67</v>
      </c>
      <c r="C22" s="187" t="s">
        <v>68</v>
      </c>
      <c r="D22" s="166"/>
      <c r="E22" s="167"/>
      <c r="F22" s="168"/>
      <c r="G22" s="168">
        <f>SUMIF(AG23:AG32,"&lt;&gt;NOR",G23:G32)</f>
        <v>0</v>
      </c>
      <c r="H22" s="168"/>
      <c r="I22" s="168">
        <f>SUM(I23:I32)</f>
        <v>0</v>
      </c>
      <c r="J22" s="168"/>
      <c r="K22" s="168">
        <f>SUM(K23:K32)</f>
        <v>0</v>
      </c>
      <c r="L22" s="168"/>
      <c r="M22" s="168">
        <f>SUM(M23:M32)</f>
        <v>0</v>
      </c>
      <c r="N22" s="167"/>
      <c r="O22" s="167">
        <f>SUM(O23:O32)</f>
        <v>2.29</v>
      </c>
      <c r="P22" s="167"/>
      <c r="Q22" s="167">
        <f>SUM(Q23:Q32)</f>
        <v>0</v>
      </c>
      <c r="R22" s="168"/>
      <c r="S22" s="168"/>
      <c r="T22" s="169"/>
      <c r="U22" s="163"/>
      <c r="V22" s="163">
        <f>SUM(V23:V32)</f>
        <v>30.96</v>
      </c>
      <c r="W22" s="163"/>
      <c r="X22" s="163"/>
      <c r="AG22" t="s">
        <v>115</v>
      </c>
    </row>
    <row r="23" spans="1:60" ht="20.399999999999999" outlineLevel="1" x14ac:dyDescent="0.25">
      <c r="A23" s="170">
        <v>5</v>
      </c>
      <c r="B23" s="171" t="s">
        <v>143</v>
      </c>
      <c r="C23" s="188" t="s">
        <v>144</v>
      </c>
      <c r="D23" s="172" t="s">
        <v>134</v>
      </c>
      <c r="E23" s="173">
        <v>120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3">
        <v>1.8380000000000001E-2</v>
      </c>
      <c r="O23" s="173">
        <f>ROUND(E23*N23,2)</f>
        <v>2.21</v>
      </c>
      <c r="P23" s="173">
        <v>0</v>
      </c>
      <c r="Q23" s="173">
        <f>ROUND(E23*P23,2)</f>
        <v>0</v>
      </c>
      <c r="R23" s="175" t="s">
        <v>145</v>
      </c>
      <c r="S23" s="175" t="s">
        <v>120</v>
      </c>
      <c r="T23" s="176" t="s">
        <v>121</v>
      </c>
      <c r="U23" s="159">
        <v>0.13</v>
      </c>
      <c r="V23" s="159">
        <f>ROUND(E23*U23,2)</f>
        <v>15.6</v>
      </c>
      <c r="W23" s="159"/>
      <c r="X23" s="159" t="s">
        <v>122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123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254" t="s">
        <v>146</v>
      </c>
      <c r="D24" s="255"/>
      <c r="E24" s="255"/>
      <c r="F24" s="255"/>
      <c r="G24" s="255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48"/>
      <c r="Z24" s="148"/>
      <c r="AA24" s="148"/>
      <c r="AB24" s="148"/>
      <c r="AC24" s="148"/>
      <c r="AD24" s="148"/>
      <c r="AE24" s="148"/>
      <c r="AF24" s="148"/>
      <c r="AG24" s="148" t="s">
        <v>125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9" t="s">
        <v>147</v>
      </c>
      <c r="D25" s="161"/>
      <c r="E25" s="162">
        <v>120</v>
      </c>
      <c r="F25" s="159"/>
      <c r="G25" s="159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8"/>
      <c r="Z25" s="148"/>
      <c r="AA25" s="148"/>
      <c r="AB25" s="148"/>
      <c r="AC25" s="148"/>
      <c r="AD25" s="148"/>
      <c r="AE25" s="148"/>
      <c r="AF25" s="148"/>
      <c r="AG25" s="148" t="s">
        <v>127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30.6" outlineLevel="1" x14ac:dyDescent="0.25">
      <c r="A26" s="170">
        <v>6</v>
      </c>
      <c r="B26" s="171" t="s">
        <v>148</v>
      </c>
      <c r="C26" s="188" t="s">
        <v>149</v>
      </c>
      <c r="D26" s="172" t="s">
        <v>134</v>
      </c>
      <c r="E26" s="173">
        <v>240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3">
        <v>0</v>
      </c>
      <c r="O26" s="173">
        <f>ROUND(E26*N26,2)</f>
        <v>0</v>
      </c>
      <c r="P26" s="173">
        <v>0</v>
      </c>
      <c r="Q26" s="173">
        <f>ROUND(E26*P26,2)</f>
        <v>0</v>
      </c>
      <c r="R26" s="175" t="s">
        <v>145</v>
      </c>
      <c r="S26" s="175" t="s">
        <v>120</v>
      </c>
      <c r="T26" s="176" t="s">
        <v>121</v>
      </c>
      <c r="U26" s="159">
        <v>0</v>
      </c>
      <c r="V26" s="159">
        <f>ROUND(E26*U26,2)</f>
        <v>0</v>
      </c>
      <c r="W26" s="159"/>
      <c r="X26" s="159" t="s">
        <v>122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123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254" t="s">
        <v>146</v>
      </c>
      <c r="D27" s="255"/>
      <c r="E27" s="255"/>
      <c r="F27" s="255"/>
      <c r="G27" s="255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48"/>
      <c r="Z27" s="148"/>
      <c r="AA27" s="148"/>
      <c r="AB27" s="148"/>
      <c r="AC27" s="148"/>
      <c r="AD27" s="148"/>
      <c r="AE27" s="148"/>
      <c r="AF27" s="148"/>
      <c r="AG27" s="148" t="s">
        <v>125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89" t="s">
        <v>150</v>
      </c>
      <c r="D28" s="161"/>
      <c r="E28" s="162">
        <v>240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8"/>
      <c r="Z28" s="148"/>
      <c r="AA28" s="148"/>
      <c r="AB28" s="148"/>
      <c r="AC28" s="148"/>
      <c r="AD28" s="148"/>
      <c r="AE28" s="148"/>
      <c r="AF28" s="148"/>
      <c r="AG28" s="148" t="s">
        <v>127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70">
        <v>7</v>
      </c>
      <c r="B29" s="171" t="s">
        <v>151</v>
      </c>
      <c r="C29" s="188" t="s">
        <v>152</v>
      </c>
      <c r="D29" s="172" t="s">
        <v>134</v>
      </c>
      <c r="E29" s="173">
        <v>120</v>
      </c>
      <c r="F29" s="174"/>
      <c r="G29" s="175">
        <f>ROUND(E29*F29,2)</f>
        <v>0</v>
      </c>
      <c r="H29" s="174"/>
      <c r="I29" s="175">
        <f>ROUND(E29*H29,2)</f>
        <v>0</v>
      </c>
      <c r="J29" s="174"/>
      <c r="K29" s="175">
        <f>ROUND(E29*J29,2)</f>
        <v>0</v>
      </c>
      <c r="L29" s="175">
        <v>21</v>
      </c>
      <c r="M29" s="175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5" t="s">
        <v>145</v>
      </c>
      <c r="S29" s="175" t="s">
        <v>120</v>
      </c>
      <c r="T29" s="176" t="s">
        <v>121</v>
      </c>
      <c r="U29" s="159">
        <v>0.10199999999999999</v>
      </c>
      <c r="V29" s="159">
        <f>ROUND(E29*U29,2)</f>
        <v>12.24</v>
      </c>
      <c r="W29" s="159"/>
      <c r="X29" s="159" t="s">
        <v>122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123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89" t="s">
        <v>153</v>
      </c>
      <c r="D30" s="161"/>
      <c r="E30" s="162">
        <v>120</v>
      </c>
      <c r="F30" s="159"/>
      <c r="G30" s="159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48"/>
      <c r="Z30" s="148"/>
      <c r="AA30" s="148"/>
      <c r="AB30" s="148"/>
      <c r="AC30" s="148"/>
      <c r="AD30" s="148"/>
      <c r="AE30" s="148"/>
      <c r="AF30" s="148"/>
      <c r="AG30" s="148" t="s">
        <v>127</v>
      </c>
      <c r="AH30" s="148">
        <v>5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70">
        <v>8</v>
      </c>
      <c r="B31" s="171" t="s">
        <v>154</v>
      </c>
      <c r="C31" s="188" t="s">
        <v>155</v>
      </c>
      <c r="D31" s="172" t="s">
        <v>134</v>
      </c>
      <c r="E31" s="173">
        <v>12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3">
        <v>6.3499999999999997E-3</v>
      </c>
      <c r="O31" s="173">
        <f>ROUND(E31*N31,2)</f>
        <v>0.08</v>
      </c>
      <c r="P31" s="173">
        <v>0</v>
      </c>
      <c r="Q31" s="173">
        <f>ROUND(E31*P31,2)</f>
        <v>0</v>
      </c>
      <c r="R31" s="175"/>
      <c r="S31" s="175" t="s">
        <v>130</v>
      </c>
      <c r="T31" s="176" t="s">
        <v>121</v>
      </c>
      <c r="U31" s="159">
        <v>0.26</v>
      </c>
      <c r="V31" s="159">
        <f>ROUND(E31*U31,2)</f>
        <v>3.12</v>
      </c>
      <c r="W31" s="159"/>
      <c r="X31" s="159" t="s">
        <v>122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123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9" t="s">
        <v>156</v>
      </c>
      <c r="D32" s="161"/>
      <c r="E32" s="162">
        <v>12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8"/>
      <c r="Z32" s="148"/>
      <c r="AA32" s="148"/>
      <c r="AB32" s="148"/>
      <c r="AC32" s="148"/>
      <c r="AD32" s="148"/>
      <c r="AE32" s="148"/>
      <c r="AF32" s="148"/>
      <c r="AG32" s="148" t="s">
        <v>127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5">
      <c r="A33" s="164" t="s">
        <v>114</v>
      </c>
      <c r="B33" s="165" t="s">
        <v>69</v>
      </c>
      <c r="C33" s="187" t="s">
        <v>70</v>
      </c>
      <c r="D33" s="166"/>
      <c r="E33" s="167"/>
      <c r="F33" s="168"/>
      <c r="G33" s="168">
        <f>SUMIF(AG34:AG35,"&lt;&gt;NOR",G34:G35)</f>
        <v>0</v>
      </c>
      <c r="H33" s="168"/>
      <c r="I33" s="168">
        <f>SUM(I34:I35)</f>
        <v>0</v>
      </c>
      <c r="J33" s="168"/>
      <c r="K33" s="168">
        <f>SUM(K34:K35)</f>
        <v>0</v>
      </c>
      <c r="L33" s="168"/>
      <c r="M33" s="168">
        <f>SUM(M34:M35)</f>
        <v>0</v>
      </c>
      <c r="N33" s="167"/>
      <c r="O33" s="167">
        <f>SUM(O34:O35)</f>
        <v>0</v>
      </c>
      <c r="P33" s="167"/>
      <c r="Q33" s="167">
        <f>SUM(Q34:Q35)</f>
        <v>0</v>
      </c>
      <c r="R33" s="168"/>
      <c r="S33" s="168"/>
      <c r="T33" s="169"/>
      <c r="U33" s="163"/>
      <c r="V33" s="163">
        <f>SUM(V34:V35)</f>
        <v>26.36</v>
      </c>
      <c r="W33" s="163"/>
      <c r="X33" s="163"/>
      <c r="AG33" t="s">
        <v>115</v>
      </c>
    </row>
    <row r="34" spans="1:60" ht="40.799999999999997" outlineLevel="1" x14ac:dyDescent="0.25">
      <c r="A34" s="170">
        <v>9</v>
      </c>
      <c r="B34" s="171" t="s">
        <v>157</v>
      </c>
      <c r="C34" s="188" t="s">
        <v>158</v>
      </c>
      <c r="D34" s="172" t="s">
        <v>134</v>
      </c>
      <c r="E34" s="173">
        <v>85.6</v>
      </c>
      <c r="F34" s="174"/>
      <c r="G34" s="175">
        <f>ROUND(E34*F34,2)</f>
        <v>0</v>
      </c>
      <c r="H34" s="174"/>
      <c r="I34" s="175">
        <f>ROUND(E34*H34,2)</f>
        <v>0</v>
      </c>
      <c r="J34" s="174"/>
      <c r="K34" s="175">
        <f>ROUND(E34*J34,2)</f>
        <v>0</v>
      </c>
      <c r="L34" s="175">
        <v>21</v>
      </c>
      <c r="M34" s="175">
        <f>G34*(1+L34/100)</f>
        <v>0</v>
      </c>
      <c r="N34" s="173">
        <v>4.0000000000000003E-5</v>
      </c>
      <c r="O34" s="173">
        <f>ROUND(E34*N34,2)</f>
        <v>0</v>
      </c>
      <c r="P34" s="173">
        <v>0</v>
      </c>
      <c r="Q34" s="173">
        <f>ROUND(E34*P34,2)</f>
        <v>0</v>
      </c>
      <c r="R34" s="175" t="s">
        <v>139</v>
      </c>
      <c r="S34" s="175" t="s">
        <v>120</v>
      </c>
      <c r="T34" s="176" t="s">
        <v>121</v>
      </c>
      <c r="U34" s="159">
        <v>0.308</v>
      </c>
      <c r="V34" s="159">
        <f>ROUND(E34*U34,2)</f>
        <v>26.36</v>
      </c>
      <c r="W34" s="159"/>
      <c r="X34" s="159" t="s">
        <v>122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123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9" t="s">
        <v>159</v>
      </c>
      <c r="D35" s="161"/>
      <c r="E35" s="162">
        <v>85.6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48"/>
      <c r="Z35" s="148"/>
      <c r="AA35" s="148"/>
      <c r="AB35" s="148"/>
      <c r="AC35" s="148"/>
      <c r="AD35" s="148"/>
      <c r="AE35" s="148"/>
      <c r="AF35" s="148"/>
      <c r="AG35" s="148" t="s">
        <v>127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5">
      <c r="A36" s="164" t="s">
        <v>114</v>
      </c>
      <c r="B36" s="165" t="s">
        <v>71</v>
      </c>
      <c r="C36" s="187" t="s">
        <v>72</v>
      </c>
      <c r="D36" s="166"/>
      <c r="E36" s="167"/>
      <c r="F36" s="168"/>
      <c r="G36" s="168">
        <f>SUMIF(AG37:AG38,"&lt;&gt;NOR",G37:G38)</f>
        <v>0</v>
      </c>
      <c r="H36" s="168"/>
      <c r="I36" s="168">
        <f>SUM(I37:I38)</f>
        <v>0</v>
      </c>
      <c r="J36" s="168"/>
      <c r="K36" s="168">
        <f>SUM(K37:K38)</f>
        <v>0</v>
      </c>
      <c r="L36" s="168"/>
      <c r="M36" s="168">
        <f>SUM(M37:M38)</f>
        <v>0</v>
      </c>
      <c r="N36" s="167"/>
      <c r="O36" s="167">
        <f>SUM(O37:O38)</f>
        <v>0</v>
      </c>
      <c r="P36" s="167"/>
      <c r="Q36" s="167">
        <f>SUM(Q37:Q38)</f>
        <v>3.65</v>
      </c>
      <c r="R36" s="168"/>
      <c r="S36" s="168"/>
      <c r="T36" s="169"/>
      <c r="U36" s="163"/>
      <c r="V36" s="163">
        <f>SUM(V37:V38)</f>
        <v>27.67</v>
      </c>
      <c r="W36" s="163"/>
      <c r="X36" s="163"/>
      <c r="AG36" t="s">
        <v>115</v>
      </c>
    </row>
    <row r="37" spans="1:60" outlineLevel="1" x14ac:dyDescent="0.25">
      <c r="A37" s="170">
        <v>10</v>
      </c>
      <c r="B37" s="171" t="s">
        <v>160</v>
      </c>
      <c r="C37" s="188" t="s">
        <v>161</v>
      </c>
      <c r="D37" s="172" t="s">
        <v>118</v>
      </c>
      <c r="E37" s="173">
        <v>2.0249999999999999</v>
      </c>
      <c r="F37" s="174"/>
      <c r="G37" s="175">
        <f>ROUND(E37*F37,2)</f>
        <v>0</v>
      </c>
      <c r="H37" s="174"/>
      <c r="I37" s="175">
        <f>ROUND(E37*H37,2)</f>
        <v>0</v>
      </c>
      <c r="J37" s="174"/>
      <c r="K37" s="175">
        <f>ROUND(E37*J37,2)</f>
        <v>0</v>
      </c>
      <c r="L37" s="175">
        <v>21</v>
      </c>
      <c r="M37" s="175">
        <f>G37*(1+L37/100)</f>
        <v>0</v>
      </c>
      <c r="N37" s="173">
        <v>9.7000000000000005E-4</v>
      </c>
      <c r="O37" s="173">
        <f>ROUND(E37*N37,2)</f>
        <v>0</v>
      </c>
      <c r="P37" s="173">
        <v>1.8</v>
      </c>
      <c r="Q37" s="173">
        <f>ROUND(E37*P37,2)</f>
        <v>3.65</v>
      </c>
      <c r="R37" s="175" t="s">
        <v>162</v>
      </c>
      <c r="S37" s="175" t="s">
        <v>120</v>
      </c>
      <c r="T37" s="176" t="s">
        <v>121</v>
      </c>
      <c r="U37" s="159">
        <v>13.662000000000001</v>
      </c>
      <c r="V37" s="159">
        <f>ROUND(E37*U37,2)</f>
        <v>27.67</v>
      </c>
      <c r="W37" s="159"/>
      <c r="X37" s="159" t="s">
        <v>122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123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89" t="s">
        <v>163</v>
      </c>
      <c r="D38" s="161"/>
      <c r="E38" s="162">
        <v>2.0249999999999999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8"/>
      <c r="Z38" s="148"/>
      <c r="AA38" s="148"/>
      <c r="AB38" s="148"/>
      <c r="AC38" s="148"/>
      <c r="AD38" s="148"/>
      <c r="AE38" s="148"/>
      <c r="AF38" s="148"/>
      <c r="AG38" s="148" t="s">
        <v>127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x14ac:dyDescent="0.25">
      <c r="A39" s="164" t="s">
        <v>114</v>
      </c>
      <c r="B39" s="165" t="s">
        <v>73</v>
      </c>
      <c r="C39" s="187" t="s">
        <v>74</v>
      </c>
      <c r="D39" s="166"/>
      <c r="E39" s="167"/>
      <c r="F39" s="168"/>
      <c r="G39" s="168">
        <f>SUMIF(AG40:AG41,"&lt;&gt;NOR",G40:G41)</f>
        <v>0</v>
      </c>
      <c r="H39" s="168"/>
      <c r="I39" s="168">
        <f>SUM(I40:I41)</f>
        <v>0</v>
      </c>
      <c r="J39" s="168"/>
      <c r="K39" s="168">
        <f>SUM(K40:K41)</f>
        <v>0</v>
      </c>
      <c r="L39" s="168"/>
      <c r="M39" s="168">
        <f>SUM(M40:M41)</f>
        <v>0</v>
      </c>
      <c r="N39" s="167"/>
      <c r="O39" s="167">
        <f>SUM(O40:O41)</f>
        <v>0</v>
      </c>
      <c r="P39" s="167"/>
      <c r="Q39" s="167">
        <f>SUM(Q40:Q41)</f>
        <v>0</v>
      </c>
      <c r="R39" s="168"/>
      <c r="S39" s="168"/>
      <c r="T39" s="169"/>
      <c r="U39" s="163"/>
      <c r="V39" s="163">
        <f>SUM(V40:V41)</f>
        <v>18.3</v>
      </c>
      <c r="W39" s="163"/>
      <c r="X39" s="163"/>
      <c r="AG39" t="s">
        <v>115</v>
      </c>
    </row>
    <row r="40" spans="1:60" ht="30.6" outlineLevel="1" x14ac:dyDescent="0.25">
      <c r="A40" s="170">
        <v>11</v>
      </c>
      <c r="B40" s="171" t="s">
        <v>164</v>
      </c>
      <c r="C40" s="188" t="s">
        <v>165</v>
      </c>
      <c r="D40" s="172" t="s">
        <v>166</v>
      </c>
      <c r="E40" s="173">
        <v>9.6713000000000005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5" t="s">
        <v>119</v>
      </c>
      <c r="S40" s="175" t="s">
        <v>120</v>
      </c>
      <c r="T40" s="176" t="s">
        <v>121</v>
      </c>
      <c r="U40" s="159">
        <v>1.8919999999999999</v>
      </c>
      <c r="V40" s="159">
        <f>ROUND(E40*U40,2)</f>
        <v>18.3</v>
      </c>
      <c r="W40" s="159"/>
      <c r="X40" s="159" t="s">
        <v>167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168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254" t="s">
        <v>169</v>
      </c>
      <c r="D41" s="255"/>
      <c r="E41" s="255"/>
      <c r="F41" s="255"/>
      <c r="G41" s="255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8"/>
      <c r="Z41" s="148"/>
      <c r="AA41" s="148"/>
      <c r="AB41" s="148"/>
      <c r="AC41" s="148"/>
      <c r="AD41" s="148"/>
      <c r="AE41" s="148"/>
      <c r="AF41" s="148"/>
      <c r="AG41" s="148" t="s">
        <v>125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5">
      <c r="A42" s="164" t="s">
        <v>114</v>
      </c>
      <c r="B42" s="165" t="s">
        <v>75</v>
      </c>
      <c r="C42" s="187" t="s">
        <v>76</v>
      </c>
      <c r="D42" s="166"/>
      <c r="E42" s="167"/>
      <c r="F42" s="168"/>
      <c r="G42" s="168">
        <f>SUMIF(AG43:AG129,"&lt;&gt;NOR",G43:G129)</f>
        <v>0</v>
      </c>
      <c r="H42" s="168"/>
      <c r="I42" s="168">
        <f>SUM(I43:I129)</f>
        <v>0</v>
      </c>
      <c r="J42" s="168"/>
      <c r="K42" s="168">
        <f>SUM(K43:K129)</f>
        <v>0</v>
      </c>
      <c r="L42" s="168"/>
      <c r="M42" s="168">
        <f>SUM(M43:M129)</f>
        <v>0</v>
      </c>
      <c r="N42" s="167"/>
      <c r="O42" s="167">
        <f>SUM(O43:O129)</f>
        <v>4.8500000000000005</v>
      </c>
      <c r="P42" s="167"/>
      <c r="Q42" s="167">
        <f>SUM(Q43:Q129)</f>
        <v>5.28</v>
      </c>
      <c r="R42" s="168"/>
      <c r="S42" s="168"/>
      <c r="T42" s="169"/>
      <c r="U42" s="163"/>
      <c r="V42" s="163">
        <f>SUM(V43:V129)</f>
        <v>575.32000000000005</v>
      </c>
      <c r="W42" s="163"/>
      <c r="X42" s="163"/>
      <c r="AG42" t="s">
        <v>115</v>
      </c>
    </row>
    <row r="43" spans="1:60" ht="20.399999999999999" outlineLevel="1" x14ac:dyDescent="0.25">
      <c r="A43" s="170">
        <v>12</v>
      </c>
      <c r="B43" s="171" t="s">
        <v>170</v>
      </c>
      <c r="C43" s="188" t="s">
        <v>171</v>
      </c>
      <c r="D43" s="172" t="s">
        <v>172</v>
      </c>
      <c r="E43" s="173">
        <v>2</v>
      </c>
      <c r="F43" s="174"/>
      <c r="G43" s="175">
        <f>ROUND(E43*F43,2)</f>
        <v>0</v>
      </c>
      <c r="H43" s="174"/>
      <c r="I43" s="175">
        <f>ROUND(E43*H43,2)</f>
        <v>0</v>
      </c>
      <c r="J43" s="174"/>
      <c r="K43" s="175">
        <f>ROUND(E43*J43,2)</f>
        <v>0</v>
      </c>
      <c r="L43" s="175">
        <v>21</v>
      </c>
      <c r="M43" s="175">
        <f>G43*(1+L43/100)</f>
        <v>0</v>
      </c>
      <c r="N43" s="173">
        <v>8.4709999999999994E-2</v>
      </c>
      <c r="O43" s="173">
        <f>ROUND(E43*N43,2)</f>
        <v>0.17</v>
      </c>
      <c r="P43" s="173">
        <v>0</v>
      </c>
      <c r="Q43" s="173">
        <f>ROUND(E43*P43,2)</f>
        <v>0</v>
      </c>
      <c r="R43" s="175" t="s">
        <v>173</v>
      </c>
      <c r="S43" s="175" t="s">
        <v>120</v>
      </c>
      <c r="T43" s="176" t="s">
        <v>121</v>
      </c>
      <c r="U43" s="159">
        <v>26</v>
      </c>
      <c r="V43" s="159">
        <f>ROUND(E43*U43,2)</f>
        <v>52</v>
      </c>
      <c r="W43" s="159"/>
      <c r="X43" s="159" t="s">
        <v>122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123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189" t="s">
        <v>174</v>
      </c>
      <c r="D44" s="161"/>
      <c r="E44" s="162">
        <v>2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8"/>
      <c r="Z44" s="148"/>
      <c r="AA44" s="148"/>
      <c r="AB44" s="148"/>
      <c r="AC44" s="148"/>
      <c r="AD44" s="148"/>
      <c r="AE44" s="148"/>
      <c r="AF44" s="148"/>
      <c r="AG44" s="148" t="s">
        <v>127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20.399999999999999" outlineLevel="1" x14ac:dyDescent="0.25">
      <c r="A45" s="170">
        <v>13</v>
      </c>
      <c r="B45" s="171" t="s">
        <v>175</v>
      </c>
      <c r="C45" s="188" t="s">
        <v>176</v>
      </c>
      <c r="D45" s="172" t="s">
        <v>177</v>
      </c>
      <c r="E45" s="173">
        <v>2.08</v>
      </c>
      <c r="F45" s="174"/>
      <c r="G45" s="175">
        <f>ROUND(E45*F45,2)</f>
        <v>0</v>
      </c>
      <c r="H45" s="174"/>
      <c r="I45" s="175">
        <f>ROUND(E45*H45,2)</f>
        <v>0</v>
      </c>
      <c r="J45" s="174"/>
      <c r="K45" s="175">
        <f>ROUND(E45*J45,2)</f>
        <v>0</v>
      </c>
      <c r="L45" s="175">
        <v>21</v>
      </c>
      <c r="M45" s="175">
        <f>G45*(1+L45/100)</f>
        <v>0</v>
      </c>
      <c r="N45" s="173">
        <v>1.6000000000000001E-4</v>
      </c>
      <c r="O45" s="173">
        <f>ROUND(E45*N45,2)</f>
        <v>0</v>
      </c>
      <c r="P45" s="173">
        <v>1.2319999999999999E-2</v>
      </c>
      <c r="Q45" s="173">
        <f>ROUND(E45*P45,2)</f>
        <v>0.03</v>
      </c>
      <c r="R45" s="175" t="s">
        <v>173</v>
      </c>
      <c r="S45" s="175" t="s">
        <v>120</v>
      </c>
      <c r="T45" s="176" t="s">
        <v>121</v>
      </c>
      <c r="U45" s="159">
        <v>0.33815000000000001</v>
      </c>
      <c r="V45" s="159">
        <f>ROUND(E45*U45,2)</f>
        <v>0.7</v>
      </c>
      <c r="W45" s="159"/>
      <c r="X45" s="159" t="s">
        <v>122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123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155"/>
      <c r="B46" s="156"/>
      <c r="C46" s="189" t="s">
        <v>178</v>
      </c>
      <c r="D46" s="161"/>
      <c r="E46" s="162">
        <v>1.6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8"/>
      <c r="Z46" s="148"/>
      <c r="AA46" s="148"/>
      <c r="AB46" s="148"/>
      <c r="AC46" s="148"/>
      <c r="AD46" s="148"/>
      <c r="AE46" s="148"/>
      <c r="AF46" s="148"/>
      <c r="AG46" s="148" t="s">
        <v>127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189" t="s">
        <v>179</v>
      </c>
      <c r="D47" s="161"/>
      <c r="E47" s="162">
        <v>0.48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8"/>
      <c r="Z47" s="148"/>
      <c r="AA47" s="148"/>
      <c r="AB47" s="148"/>
      <c r="AC47" s="148"/>
      <c r="AD47" s="148"/>
      <c r="AE47" s="148"/>
      <c r="AF47" s="148"/>
      <c r="AG47" s="148" t="s">
        <v>127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0.399999999999999" outlineLevel="1" x14ac:dyDescent="0.25">
      <c r="A48" s="170">
        <v>14</v>
      </c>
      <c r="B48" s="171" t="s">
        <v>180</v>
      </c>
      <c r="C48" s="188" t="s">
        <v>181</v>
      </c>
      <c r="D48" s="172" t="s">
        <v>177</v>
      </c>
      <c r="E48" s="173">
        <v>45</v>
      </c>
      <c r="F48" s="174"/>
      <c r="G48" s="175">
        <f>ROUND(E48*F48,2)</f>
        <v>0</v>
      </c>
      <c r="H48" s="174"/>
      <c r="I48" s="175">
        <f>ROUND(E48*H48,2)</f>
        <v>0</v>
      </c>
      <c r="J48" s="174"/>
      <c r="K48" s="175">
        <f>ROUND(E48*J48,2)</f>
        <v>0</v>
      </c>
      <c r="L48" s="175">
        <v>21</v>
      </c>
      <c r="M48" s="175">
        <f>G48*(1+L48/100)</f>
        <v>0</v>
      </c>
      <c r="N48" s="173">
        <v>1.6000000000000001E-4</v>
      </c>
      <c r="O48" s="173">
        <f>ROUND(E48*N48,2)</f>
        <v>0.01</v>
      </c>
      <c r="P48" s="173">
        <v>1.584E-2</v>
      </c>
      <c r="Q48" s="173">
        <f>ROUND(E48*P48,2)</f>
        <v>0.71</v>
      </c>
      <c r="R48" s="175" t="s">
        <v>173</v>
      </c>
      <c r="S48" s="175" t="s">
        <v>120</v>
      </c>
      <c r="T48" s="176" t="s">
        <v>121</v>
      </c>
      <c r="U48" s="159">
        <v>0.36980000000000002</v>
      </c>
      <c r="V48" s="159">
        <f>ROUND(E48*U48,2)</f>
        <v>16.64</v>
      </c>
      <c r="W48" s="159"/>
      <c r="X48" s="159" t="s">
        <v>122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123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55"/>
      <c r="B49" s="156"/>
      <c r="C49" s="189" t="s">
        <v>182</v>
      </c>
      <c r="D49" s="161"/>
      <c r="E49" s="162">
        <v>45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8"/>
      <c r="Z49" s="148"/>
      <c r="AA49" s="148"/>
      <c r="AB49" s="148"/>
      <c r="AC49" s="148"/>
      <c r="AD49" s="148"/>
      <c r="AE49" s="148"/>
      <c r="AF49" s="148"/>
      <c r="AG49" s="148" t="s">
        <v>127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0.399999999999999" outlineLevel="1" x14ac:dyDescent="0.25">
      <c r="A50" s="170">
        <v>15</v>
      </c>
      <c r="B50" s="171" t="s">
        <v>183</v>
      </c>
      <c r="C50" s="188" t="s">
        <v>184</v>
      </c>
      <c r="D50" s="172" t="s">
        <v>177</v>
      </c>
      <c r="E50" s="173">
        <v>7.28</v>
      </c>
      <c r="F50" s="174"/>
      <c r="G50" s="175">
        <f>ROUND(E50*F50,2)</f>
        <v>0</v>
      </c>
      <c r="H50" s="174"/>
      <c r="I50" s="175">
        <f>ROUND(E50*H50,2)</f>
        <v>0</v>
      </c>
      <c r="J50" s="174"/>
      <c r="K50" s="175">
        <f>ROUND(E50*J50,2)</f>
        <v>0</v>
      </c>
      <c r="L50" s="175">
        <v>21</v>
      </c>
      <c r="M50" s="175">
        <f>G50*(1+L50/100)</f>
        <v>0</v>
      </c>
      <c r="N50" s="173">
        <v>1.6000000000000001E-4</v>
      </c>
      <c r="O50" s="173">
        <f>ROUND(E50*N50,2)</f>
        <v>0</v>
      </c>
      <c r="P50" s="173">
        <v>2.4750000000000001E-2</v>
      </c>
      <c r="Q50" s="173">
        <f>ROUND(E50*P50,2)</f>
        <v>0.18</v>
      </c>
      <c r="R50" s="175" t="s">
        <v>173</v>
      </c>
      <c r="S50" s="175" t="s">
        <v>120</v>
      </c>
      <c r="T50" s="176" t="s">
        <v>121</v>
      </c>
      <c r="U50" s="159">
        <v>0.44929999999999998</v>
      </c>
      <c r="V50" s="159">
        <f>ROUND(E50*U50,2)</f>
        <v>3.27</v>
      </c>
      <c r="W50" s="159"/>
      <c r="X50" s="159" t="s">
        <v>122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123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189" t="s">
        <v>185</v>
      </c>
      <c r="D51" s="161"/>
      <c r="E51" s="162">
        <v>2.8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48"/>
      <c r="Z51" s="148"/>
      <c r="AA51" s="148"/>
      <c r="AB51" s="148"/>
      <c r="AC51" s="148"/>
      <c r="AD51" s="148"/>
      <c r="AE51" s="148"/>
      <c r="AF51" s="148"/>
      <c r="AG51" s="148" t="s">
        <v>127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189" t="s">
        <v>186</v>
      </c>
      <c r="D52" s="161"/>
      <c r="E52" s="162">
        <v>2.8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8"/>
      <c r="Z52" s="148"/>
      <c r="AA52" s="148"/>
      <c r="AB52" s="148"/>
      <c r="AC52" s="148"/>
      <c r="AD52" s="148"/>
      <c r="AE52" s="148"/>
      <c r="AF52" s="148"/>
      <c r="AG52" s="148" t="s">
        <v>127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89" t="s">
        <v>187</v>
      </c>
      <c r="D53" s="161"/>
      <c r="E53" s="162">
        <v>1.68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8"/>
      <c r="Z53" s="148"/>
      <c r="AA53" s="148"/>
      <c r="AB53" s="148"/>
      <c r="AC53" s="148"/>
      <c r="AD53" s="148"/>
      <c r="AE53" s="148"/>
      <c r="AF53" s="148"/>
      <c r="AG53" s="148" t="s">
        <v>127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20.399999999999999" outlineLevel="1" x14ac:dyDescent="0.25">
      <c r="A54" s="170">
        <v>16</v>
      </c>
      <c r="B54" s="171" t="s">
        <v>188</v>
      </c>
      <c r="C54" s="188" t="s">
        <v>189</v>
      </c>
      <c r="D54" s="172" t="s">
        <v>177</v>
      </c>
      <c r="E54" s="173">
        <v>18.59</v>
      </c>
      <c r="F54" s="174"/>
      <c r="G54" s="175">
        <f>ROUND(E54*F54,2)</f>
        <v>0</v>
      </c>
      <c r="H54" s="174"/>
      <c r="I54" s="175">
        <f>ROUND(E54*H54,2)</f>
        <v>0</v>
      </c>
      <c r="J54" s="174"/>
      <c r="K54" s="175">
        <f>ROUND(E54*J54,2)</f>
        <v>0</v>
      </c>
      <c r="L54" s="175">
        <v>21</v>
      </c>
      <c r="M54" s="175">
        <f>G54*(1+L54/100)</f>
        <v>0</v>
      </c>
      <c r="N54" s="173">
        <v>1.6000000000000001E-4</v>
      </c>
      <c r="O54" s="173">
        <f>ROUND(E54*N54,2)</f>
        <v>0</v>
      </c>
      <c r="P54" s="173">
        <v>2.4750000000000001E-2</v>
      </c>
      <c r="Q54" s="173">
        <f>ROUND(E54*P54,2)</f>
        <v>0.46</v>
      </c>
      <c r="R54" s="175" t="s">
        <v>173</v>
      </c>
      <c r="S54" s="175" t="s">
        <v>120</v>
      </c>
      <c r="T54" s="176" t="s">
        <v>121</v>
      </c>
      <c r="U54" s="159">
        <v>0.40949999999999998</v>
      </c>
      <c r="V54" s="159">
        <f>ROUND(E54*U54,2)</f>
        <v>7.61</v>
      </c>
      <c r="W54" s="159"/>
      <c r="X54" s="159" t="s">
        <v>122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123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55"/>
      <c r="B55" s="156"/>
      <c r="C55" s="189" t="s">
        <v>190</v>
      </c>
      <c r="D55" s="161"/>
      <c r="E55" s="162">
        <v>7.5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8"/>
      <c r="Z55" s="148"/>
      <c r="AA55" s="148"/>
      <c r="AB55" s="148"/>
      <c r="AC55" s="148"/>
      <c r="AD55" s="148"/>
      <c r="AE55" s="148"/>
      <c r="AF55" s="148"/>
      <c r="AG55" s="148" t="s">
        <v>127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89" t="s">
        <v>191</v>
      </c>
      <c r="D56" s="161"/>
      <c r="E56" s="162">
        <v>6.8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8"/>
      <c r="Z56" s="148"/>
      <c r="AA56" s="148"/>
      <c r="AB56" s="148"/>
      <c r="AC56" s="148"/>
      <c r="AD56" s="148"/>
      <c r="AE56" s="148"/>
      <c r="AF56" s="148"/>
      <c r="AG56" s="148" t="s">
        <v>127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189" t="s">
        <v>192</v>
      </c>
      <c r="D57" s="161"/>
      <c r="E57" s="162">
        <v>4.29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8"/>
      <c r="Z57" s="148"/>
      <c r="AA57" s="148"/>
      <c r="AB57" s="148"/>
      <c r="AC57" s="148"/>
      <c r="AD57" s="148"/>
      <c r="AE57" s="148"/>
      <c r="AF57" s="148"/>
      <c r="AG57" s="148" t="s">
        <v>127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20.399999999999999" outlineLevel="1" x14ac:dyDescent="0.25">
      <c r="A58" s="170">
        <v>17</v>
      </c>
      <c r="B58" s="171" t="s">
        <v>193</v>
      </c>
      <c r="C58" s="188" t="s">
        <v>194</v>
      </c>
      <c r="D58" s="172" t="s">
        <v>177</v>
      </c>
      <c r="E58" s="173">
        <v>59.73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3">
        <v>1.6000000000000001E-4</v>
      </c>
      <c r="O58" s="173">
        <f>ROUND(E58*N58,2)</f>
        <v>0.01</v>
      </c>
      <c r="P58" s="173">
        <v>2.4750000000000001E-2</v>
      </c>
      <c r="Q58" s="173">
        <f>ROUND(E58*P58,2)</f>
        <v>1.48</v>
      </c>
      <c r="R58" s="175" t="s">
        <v>173</v>
      </c>
      <c r="S58" s="175" t="s">
        <v>120</v>
      </c>
      <c r="T58" s="176" t="s">
        <v>121</v>
      </c>
      <c r="U58" s="159">
        <v>0.35880000000000001</v>
      </c>
      <c r="V58" s="159">
        <f>ROUND(E58*U58,2)</f>
        <v>21.43</v>
      </c>
      <c r="W58" s="159"/>
      <c r="X58" s="159" t="s">
        <v>122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123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89" t="s">
        <v>195</v>
      </c>
      <c r="D59" s="161"/>
      <c r="E59" s="162">
        <v>30.6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48"/>
      <c r="Z59" s="148"/>
      <c r="AA59" s="148"/>
      <c r="AB59" s="148"/>
      <c r="AC59" s="148"/>
      <c r="AD59" s="148"/>
      <c r="AE59" s="148"/>
      <c r="AF59" s="148"/>
      <c r="AG59" s="148" t="s">
        <v>127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55"/>
      <c r="B60" s="156"/>
      <c r="C60" s="189" t="s">
        <v>196</v>
      </c>
      <c r="D60" s="161"/>
      <c r="E60" s="162">
        <v>15.3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8"/>
      <c r="Z60" s="148"/>
      <c r="AA60" s="148"/>
      <c r="AB60" s="148"/>
      <c r="AC60" s="148"/>
      <c r="AD60" s="148"/>
      <c r="AE60" s="148"/>
      <c r="AF60" s="148"/>
      <c r="AG60" s="148" t="s">
        <v>127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89" t="s">
        <v>197</v>
      </c>
      <c r="D61" s="161"/>
      <c r="E61" s="162">
        <v>13.83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48"/>
      <c r="Z61" s="148"/>
      <c r="AA61" s="148"/>
      <c r="AB61" s="148"/>
      <c r="AC61" s="148"/>
      <c r="AD61" s="148"/>
      <c r="AE61" s="148"/>
      <c r="AF61" s="148"/>
      <c r="AG61" s="148" t="s">
        <v>127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20.399999999999999" outlineLevel="1" x14ac:dyDescent="0.25">
      <c r="A62" s="170">
        <v>18</v>
      </c>
      <c r="B62" s="171" t="s">
        <v>198</v>
      </c>
      <c r="C62" s="188" t="s">
        <v>199</v>
      </c>
      <c r="D62" s="172" t="s">
        <v>177</v>
      </c>
      <c r="E62" s="173">
        <v>8.84</v>
      </c>
      <c r="F62" s="174"/>
      <c r="G62" s="175">
        <f>ROUND(E62*F62,2)</f>
        <v>0</v>
      </c>
      <c r="H62" s="174"/>
      <c r="I62" s="175">
        <f>ROUND(E62*H62,2)</f>
        <v>0</v>
      </c>
      <c r="J62" s="174"/>
      <c r="K62" s="175">
        <f>ROUND(E62*J62,2)</f>
        <v>0</v>
      </c>
      <c r="L62" s="175">
        <v>21</v>
      </c>
      <c r="M62" s="175">
        <f>G62*(1+L62/100)</f>
        <v>0</v>
      </c>
      <c r="N62" s="173">
        <v>1.6000000000000001E-4</v>
      </c>
      <c r="O62" s="173">
        <f>ROUND(E62*N62,2)</f>
        <v>0</v>
      </c>
      <c r="P62" s="173">
        <v>3.5749999999999997E-2</v>
      </c>
      <c r="Q62" s="173">
        <f>ROUND(E62*P62,2)</f>
        <v>0.32</v>
      </c>
      <c r="R62" s="175" t="s">
        <v>173</v>
      </c>
      <c r="S62" s="175" t="s">
        <v>120</v>
      </c>
      <c r="T62" s="176" t="s">
        <v>121</v>
      </c>
      <c r="U62" s="159">
        <v>0.4733</v>
      </c>
      <c r="V62" s="159">
        <f>ROUND(E62*U62,2)</f>
        <v>4.18</v>
      </c>
      <c r="W62" s="159"/>
      <c r="X62" s="159" t="s">
        <v>122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123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189" t="s">
        <v>191</v>
      </c>
      <c r="D63" s="161"/>
      <c r="E63" s="162">
        <v>6.8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48"/>
      <c r="Z63" s="148"/>
      <c r="AA63" s="148"/>
      <c r="AB63" s="148"/>
      <c r="AC63" s="148"/>
      <c r="AD63" s="148"/>
      <c r="AE63" s="148"/>
      <c r="AF63" s="148"/>
      <c r="AG63" s="148" t="s">
        <v>127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9" t="s">
        <v>200</v>
      </c>
      <c r="D64" s="161"/>
      <c r="E64" s="162">
        <v>2.04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8"/>
      <c r="Z64" s="148"/>
      <c r="AA64" s="148"/>
      <c r="AB64" s="148"/>
      <c r="AC64" s="148"/>
      <c r="AD64" s="148"/>
      <c r="AE64" s="148"/>
      <c r="AF64" s="148"/>
      <c r="AG64" s="148" t="s">
        <v>127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0.399999999999999" outlineLevel="1" x14ac:dyDescent="0.25">
      <c r="A65" s="170">
        <v>19</v>
      </c>
      <c r="B65" s="171" t="s">
        <v>201</v>
      </c>
      <c r="C65" s="188" t="s">
        <v>202</v>
      </c>
      <c r="D65" s="172" t="s">
        <v>177</v>
      </c>
      <c r="E65" s="173">
        <v>24.15</v>
      </c>
      <c r="F65" s="174"/>
      <c r="G65" s="175">
        <f>ROUND(E65*F65,2)</f>
        <v>0</v>
      </c>
      <c r="H65" s="174"/>
      <c r="I65" s="175">
        <f>ROUND(E65*H65,2)</f>
        <v>0</v>
      </c>
      <c r="J65" s="174"/>
      <c r="K65" s="175">
        <f>ROUND(E65*J65,2)</f>
        <v>0</v>
      </c>
      <c r="L65" s="175">
        <v>21</v>
      </c>
      <c r="M65" s="175">
        <f>G65*(1+L65/100)</f>
        <v>0</v>
      </c>
      <c r="N65" s="173">
        <v>1.6000000000000001E-4</v>
      </c>
      <c r="O65" s="173">
        <f>ROUND(E65*N65,2)</f>
        <v>0</v>
      </c>
      <c r="P65" s="173">
        <v>3.5749999999999997E-2</v>
      </c>
      <c r="Q65" s="173">
        <f>ROUND(E65*P65,2)</f>
        <v>0.86</v>
      </c>
      <c r="R65" s="175" t="s">
        <v>173</v>
      </c>
      <c r="S65" s="175" t="s">
        <v>120</v>
      </c>
      <c r="T65" s="176" t="s">
        <v>121</v>
      </c>
      <c r="U65" s="159">
        <v>0.4335</v>
      </c>
      <c r="V65" s="159">
        <f>ROUND(E65*U65,2)</f>
        <v>10.47</v>
      </c>
      <c r="W65" s="159"/>
      <c r="X65" s="159" t="s">
        <v>122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123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189" t="s">
        <v>203</v>
      </c>
      <c r="D66" s="161"/>
      <c r="E66" s="162">
        <v>21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8"/>
      <c r="Z66" s="148"/>
      <c r="AA66" s="148"/>
      <c r="AB66" s="148"/>
      <c r="AC66" s="148"/>
      <c r="AD66" s="148"/>
      <c r="AE66" s="148"/>
      <c r="AF66" s="148"/>
      <c r="AG66" s="148" t="s">
        <v>127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89" t="s">
        <v>204</v>
      </c>
      <c r="D67" s="161"/>
      <c r="E67" s="162">
        <v>3.15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8"/>
      <c r="Z67" s="148"/>
      <c r="AA67" s="148"/>
      <c r="AB67" s="148"/>
      <c r="AC67" s="148"/>
      <c r="AD67" s="148"/>
      <c r="AE67" s="148"/>
      <c r="AF67" s="148"/>
      <c r="AG67" s="148" t="s">
        <v>127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30.6" outlineLevel="1" x14ac:dyDescent="0.25">
      <c r="A68" s="170">
        <v>20</v>
      </c>
      <c r="B68" s="171" t="s">
        <v>205</v>
      </c>
      <c r="C68" s="188" t="s">
        <v>206</v>
      </c>
      <c r="D68" s="172" t="s">
        <v>177</v>
      </c>
      <c r="E68" s="173">
        <v>38.08</v>
      </c>
      <c r="F68" s="174"/>
      <c r="G68" s="175">
        <f>ROUND(E68*F68,2)</f>
        <v>0</v>
      </c>
      <c r="H68" s="174"/>
      <c r="I68" s="175">
        <f>ROUND(E68*H68,2)</f>
        <v>0</v>
      </c>
      <c r="J68" s="174"/>
      <c r="K68" s="175">
        <f>ROUND(E68*J68,2)</f>
        <v>0</v>
      </c>
      <c r="L68" s="175">
        <v>21</v>
      </c>
      <c r="M68" s="175">
        <f>G68*(1+L68/100)</f>
        <v>0</v>
      </c>
      <c r="N68" s="173">
        <v>9.0000000000000006E-5</v>
      </c>
      <c r="O68" s="173">
        <f>ROUND(E68*N68,2)</f>
        <v>0</v>
      </c>
      <c r="P68" s="173">
        <v>0</v>
      </c>
      <c r="Q68" s="173">
        <f>ROUND(E68*P68,2)</f>
        <v>0</v>
      </c>
      <c r="R68" s="175" t="s">
        <v>173</v>
      </c>
      <c r="S68" s="175" t="s">
        <v>120</v>
      </c>
      <c r="T68" s="176" t="s">
        <v>121</v>
      </c>
      <c r="U68" s="159">
        <v>0.41599999999999998</v>
      </c>
      <c r="V68" s="159">
        <f>ROUND(E68*U68,2)</f>
        <v>15.84</v>
      </c>
      <c r="W68" s="159"/>
      <c r="X68" s="159" t="s">
        <v>122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123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189" t="s">
        <v>207</v>
      </c>
      <c r="D69" s="161"/>
      <c r="E69" s="162">
        <v>2.08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8"/>
      <c r="Z69" s="148"/>
      <c r="AA69" s="148"/>
      <c r="AB69" s="148"/>
      <c r="AC69" s="148"/>
      <c r="AD69" s="148"/>
      <c r="AE69" s="148"/>
      <c r="AF69" s="148"/>
      <c r="AG69" s="148" t="s">
        <v>127</v>
      </c>
      <c r="AH69" s="148">
        <v>5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55"/>
      <c r="B70" s="156"/>
      <c r="C70" s="189" t="s">
        <v>208</v>
      </c>
      <c r="D70" s="161"/>
      <c r="E70" s="162">
        <v>36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8"/>
      <c r="Z70" s="148"/>
      <c r="AA70" s="148"/>
      <c r="AB70" s="148"/>
      <c r="AC70" s="148"/>
      <c r="AD70" s="148"/>
      <c r="AE70" s="148"/>
      <c r="AF70" s="148"/>
      <c r="AG70" s="148" t="s">
        <v>127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30.6" outlineLevel="1" x14ac:dyDescent="0.25">
      <c r="A71" s="170">
        <v>21</v>
      </c>
      <c r="B71" s="171" t="s">
        <v>209</v>
      </c>
      <c r="C71" s="188" t="s">
        <v>210</v>
      </c>
      <c r="D71" s="172" t="s">
        <v>177</v>
      </c>
      <c r="E71" s="173">
        <v>45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3">
        <v>1E-4</v>
      </c>
      <c r="O71" s="173">
        <f>ROUND(E71*N71,2)</f>
        <v>0</v>
      </c>
      <c r="P71" s="173">
        <v>0</v>
      </c>
      <c r="Q71" s="173">
        <f>ROUND(E71*P71,2)</f>
        <v>0</v>
      </c>
      <c r="R71" s="175" t="s">
        <v>173</v>
      </c>
      <c r="S71" s="175" t="s">
        <v>120</v>
      </c>
      <c r="T71" s="176" t="s">
        <v>121</v>
      </c>
      <c r="U71" s="159">
        <v>0.496</v>
      </c>
      <c r="V71" s="159">
        <f>ROUND(E71*U71,2)</f>
        <v>22.32</v>
      </c>
      <c r="W71" s="159"/>
      <c r="X71" s="159" t="s">
        <v>122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123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189" t="s">
        <v>211</v>
      </c>
      <c r="D72" s="161"/>
      <c r="E72" s="162">
        <v>45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8"/>
      <c r="Z72" s="148"/>
      <c r="AA72" s="148"/>
      <c r="AB72" s="148"/>
      <c r="AC72" s="148"/>
      <c r="AD72" s="148"/>
      <c r="AE72" s="148"/>
      <c r="AF72" s="148"/>
      <c r="AG72" s="148" t="s">
        <v>127</v>
      </c>
      <c r="AH72" s="148">
        <v>5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30.6" outlineLevel="1" x14ac:dyDescent="0.25">
      <c r="A73" s="170">
        <v>22</v>
      </c>
      <c r="B73" s="171" t="s">
        <v>212</v>
      </c>
      <c r="C73" s="188" t="s">
        <v>213</v>
      </c>
      <c r="D73" s="172" t="s">
        <v>177</v>
      </c>
      <c r="E73" s="173">
        <v>85.6</v>
      </c>
      <c r="F73" s="174"/>
      <c r="G73" s="175">
        <f>ROUND(E73*F73,2)</f>
        <v>0</v>
      </c>
      <c r="H73" s="174"/>
      <c r="I73" s="175">
        <f>ROUND(E73*H73,2)</f>
        <v>0</v>
      </c>
      <c r="J73" s="174"/>
      <c r="K73" s="175">
        <f>ROUND(E73*J73,2)</f>
        <v>0</v>
      </c>
      <c r="L73" s="175">
        <v>21</v>
      </c>
      <c r="M73" s="175">
        <f>G73*(1+L73/100)</f>
        <v>0</v>
      </c>
      <c r="N73" s="173">
        <v>2.7E-4</v>
      </c>
      <c r="O73" s="173">
        <f>ROUND(E73*N73,2)</f>
        <v>0.02</v>
      </c>
      <c r="P73" s="173">
        <v>0</v>
      </c>
      <c r="Q73" s="173">
        <f>ROUND(E73*P73,2)</f>
        <v>0</v>
      </c>
      <c r="R73" s="175" t="s">
        <v>173</v>
      </c>
      <c r="S73" s="175" t="s">
        <v>120</v>
      </c>
      <c r="T73" s="176" t="s">
        <v>121</v>
      </c>
      <c r="U73" s="159">
        <v>0.60599999999999998</v>
      </c>
      <c r="V73" s="159">
        <f>ROUND(E73*U73,2)</f>
        <v>51.87</v>
      </c>
      <c r="W73" s="159"/>
      <c r="X73" s="159" t="s">
        <v>122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123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189" t="s">
        <v>214</v>
      </c>
      <c r="D74" s="161"/>
      <c r="E74" s="162">
        <v>7.28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8"/>
      <c r="Z74" s="148"/>
      <c r="AA74" s="148"/>
      <c r="AB74" s="148"/>
      <c r="AC74" s="148"/>
      <c r="AD74" s="148"/>
      <c r="AE74" s="148"/>
      <c r="AF74" s="148"/>
      <c r="AG74" s="148" t="s">
        <v>127</v>
      </c>
      <c r="AH74" s="148">
        <v>5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89" t="s">
        <v>215</v>
      </c>
      <c r="D75" s="161"/>
      <c r="E75" s="162">
        <v>18.59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8"/>
      <c r="Z75" s="148"/>
      <c r="AA75" s="148"/>
      <c r="AB75" s="148"/>
      <c r="AC75" s="148"/>
      <c r="AD75" s="148"/>
      <c r="AE75" s="148"/>
      <c r="AF75" s="148"/>
      <c r="AG75" s="148" t="s">
        <v>127</v>
      </c>
      <c r="AH75" s="148">
        <v>5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55"/>
      <c r="B76" s="156"/>
      <c r="C76" s="189" t="s">
        <v>216</v>
      </c>
      <c r="D76" s="161"/>
      <c r="E76" s="162">
        <v>59.73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8"/>
      <c r="Z76" s="148"/>
      <c r="AA76" s="148"/>
      <c r="AB76" s="148"/>
      <c r="AC76" s="148"/>
      <c r="AD76" s="148"/>
      <c r="AE76" s="148"/>
      <c r="AF76" s="148"/>
      <c r="AG76" s="148" t="s">
        <v>127</v>
      </c>
      <c r="AH76" s="148">
        <v>5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30.6" outlineLevel="1" x14ac:dyDescent="0.25">
      <c r="A77" s="170">
        <v>23</v>
      </c>
      <c r="B77" s="171" t="s">
        <v>217</v>
      </c>
      <c r="C77" s="188" t="s">
        <v>218</v>
      </c>
      <c r="D77" s="172" t="s">
        <v>177</v>
      </c>
      <c r="E77" s="173">
        <v>32.99</v>
      </c>
      <c r="F77" s="174"/>
      <c r="G77" s="175">
        <f>ROUND(E77*F77,2)</f>
        <v>0</v>
      </c>
      <c r="H77" s="174"/>
      <c r="I77" s="175">
        <f>ROUND(E77*H77,2)</f>
        <v>0</v>
      </c>
      <c r="J77" s="174"/>
      <c r="K77" s="175">
        <f>ROUND(E77*J77,2)</f>
        <v>0</v>
      </c>
      <c r="L77" s="175">
        <v>21</v>
      </c>
      <c r="M77" s="175">
        <f>G77*(1+L77/100)</f>
        <v>0</v>
      </c>
      <c r="N77" s="173">
        <v>2.7E-4</v>
      </c>
      <c r="O77" s="173">
        <f>ROUND(E77*N77,2)</f>
        <v>0.01</v>
      </c>
      <c r="P77" s="173">
        <v>0</v>
      </c>
      <c r="Q77" s="173">
        <f>ROUND(E77*P77,2)</f>
        <v>0</v>
      </c>
      <c r="R77" s="175" t="s">
        <v>173</v>
      </c>
      <c r="S77" s="175" t="s">
        <v>120</v>
      </c>
      <c r="T77" s="176" t="s">
        <v>121</v>
      </c>
      <c r="U77" s="159">
        <v>0.72199999999999998</v>
      </c>
      <c r="V77" s="159">
        <f>ROUND(E77*U77,2)</f>
        <v>23.82</v>
      </c>
      <c r="W77" s="159"/>
      <c r="X77" s="159" t="s">
        <v>122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123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55"/>
      <c r="B78" s="156"/>
      <c r="C78" s="189" t="s">
        <v>219</v>
      </c>
      <c r="D78" s="161"/>
      <c r="E78" s="162">
        <v>8.84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8"/>
      <c r="Z78" s="148"/>
      <c r="AA78" s="148"/>
      <c r="AB78" s="148"/>
      <c r="AC78" s="148"/>
      <c r="AD78" s="148"/>
      <c r="AE78" s="148"/>
      <c r="AF78" s="148"/>
      <c r="AG78" s="148" t="s">
        <v>127</v>
      </c>
      <c r="AH78" s="148">
        <v>5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189" t="s">
        <v>220</v>
      </c>
      <c r="D79" s="161"/>
      <c r="E79" s="162">
        <v>24.15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8"/>
      <c r="Z79" s="148"/>
      <c r="AA79" s="148"/>
      <c r="AB79" s="148"/>
      <c r="AC79" s="148"/>
      <c r="AD79" s="148"/>
      <c r="AE79" s="148"/>
      <c r="AF79" s="148"/>
      <c r="AG79" s="148" t="s">
        <v>127</v>
      </c>
      <c r="AH79" s="148">
        <v>5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0.399999999999999" outlineLevel="1" x14ac:dyDescent="0.25">
      <c r="A80" s="177">
        <v>24</v>
      </c>
      <c r="B80" s="178" t="s">
        <v>221</v>
      </c>
      <c r="C80" s="190" t="s">
        <v>222</v>
      </c>
      <c r="D80" s="179" t="s">
        <v>166</v>
      </c>
      <c r="E80" s="180">
        <v>15.2</v>
      </c>
      <c r="F80" s="181"/>
      <c r="G80" s="182">
        <f>ROUND(E80*F80,2)</f>
        <v>0</v>
      </c>
      <c r="H80" s="181"/>
      <c r="I80" s="182">
        <f>ROUND(E80*H80,2)</f>
        <v>0</v>
      </c>
      <c r="J80" s="181"/>
      <c r="K80" s="182">
        <f>ROUND(E80*J80,2)</f>
        <v>0</v>
      </c>
      <c r="L80" s="182">
        <v>21</v>
      </c>
      <c r="M80" s="182">
        <f>G80*(1+L80/100)</f>
        <v>0</v>
      </c>
      <c r="N80" s="180">
        <v>2.0000000000000002E-5</v>
      </c>
      <c r="O80" s="180">
        <f>ROUND(E80*N80,2)</f>
        <v>0</v>
      </c>
      <c r="P80" s="180">
        <v>8.0000000000000002E-3</v>
      </c>
      <c r="Q80" s="180">
        <f>ROUND(E80*P80,2)</f>
        <v>0.12</v>
      </c>
      <c r="R80" s="182" t="s">
        <v>173</v>
      </c>
      <c r="S80" s="182" t="s">
        <v>120</v>
      </c>
      <c r="T80" s="183" t="s">
        <v>121</v>
      </c>
      <c r="U80" s="159">
        <v>1.2</v>
      </c>
      <c r="V80" s="159">
        <f>ROUND(E80*U80,2)</f>
        <v>18.239999999999998</v>
      </c>
      <c r="W80" s="159"/>
      <c r="X80" s="159" t="s">
        <v>122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123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0.399999999999999" outlineLevel="1" x14ac:dyDescent="0.25">
      <c r="A81" s="170">
        <v>25</v>
      </c>
      <c r="B81" s="171" t="s">
        <v>223</v>
      </c>
      <c r="C81" s="188" t="s">
        <v>224</v>
      </c>
      <c r="D81" s="172" t="s">
        <v>172</v>
      </c>
      <c r="E81" s="173">
        <v>8</v>
      </c>
      <c r="F81" s="174"/>
      <c r="G81" s="175">
        <f>ROUND(E81*F81,2)</f>
        <v>0</v>
      </c>
      <c r="H81" s="174"/>
      <c r="I81" s="175">
        <f>ROUND(E81*H81,2)</f>
        <v>0</v>
      </c>
      <c r="J81" s="174"/>
      <c r="K81" s="175">
        <f>ROUND(E81*J81,2)</f>
        <v>0</v>
      </c>
      <c r="L81" s="175">
        <v>21</v>
      </c>
      <c r="M81" s="175">
        <f>G81*(1+L81/100)</f>
        <v>0</v>
      </c>
      <c r="N81" s="173">
        <v>2.9999999999999997E-4</v>
      </c>
      <c r="O81" s="173">
        <f>ROUND(E81*N81,2)</f>
        <v>0</v>
      </c>
      <c r="P81" s="173">
        <v>0</v>
      </c>
      <c r="Q81" s="173">
        <f>ROUND(E81*P81,2)</f>
        <v>0</v>
      </c>
      <c r="R81" s="175" t="s">
        <v>173</v>
      </c>
      <c r="S81" s="175" t="s">
        <v>120</v>
      </c>
      <c r="T81" s="176" t="s">
        <v>121</v>
      </c>
      <c r="U81" s="159">
        <v>5.7060000000000004</v>
      </c>
      <c r="V81" s="159">
        <f>ROUND(E81*U81,2)</f>
        <v>45.65</v>
      </c>
      <c r="W81" s="159"/>
      <c r="X81" s="159" t="s">
        <v>122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123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55"/>
      <c r="B82" s="156"/>
      <c r="C82" s="189" t="s">
        <v>225</v>
      </c>
      <c r="D82" s="161"/>
      <c r="E82" s="162">
        <v>8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48"/>
      <c r="Z82" s="148"/>
      <c r="AA82" s="148"/>
      <c r="AB82" s="148"/>
      <c r="AC82" s="148"/>
      <c r="AD82" s="148"/>
      <c r="AE82" s="148"/>
      <c r="AF82" s="148"/>
      <c r="AG82" s="148" t="s">
        <v>127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0.399999999999999" outlineLevel="1" x14ac:dyDescent="0.25">
      <c r="A83" s="170">
        <v>26</v>
      </c>
      <c r="B83" s="171" t="s">
        <v>226</v>
      </c>
      <c r="C83" s="188" t="s">
        <v>227</v>
      </c>
      <c r="D83" s="172" t="s">
        <v>172</v>
      </c>
      <c r="E83" s="173">
        <v>4</v>
      </c>
      <c r="F83" s="174"/>
      <c r="G83" s="175">
        <f>ROUND(E83*F83,2)</f>
        <v>0</v>
      </c>
      <c r="H83" s="174"/>
      <c r="I83" s="175">
        <f>ROUND(E83*H83,2)</f>
        <v>0</v>
      </c>
      <c r="J83" s="174"/>
      <c r="K83" s="175">
        <f>ROUND(E83*J83,2)</f>
        <v>0</v>
      </c>
      <c r="L83" s="175">
        <v>21</v>
      </c>
      <c r="M83" s="175">
        <f>G83*(1+L83/100)</f>
        <v>0</v>
      </c>
      <c r="N83" s="173">
        <v>7.6999999999999996E-4</v>
      </c>
      <c r="O83" s="173">
        <f>ROUND(E83*N83,2)</f>
        <v>0</v>
      </c>
      <c r="P83" s="173">
        <v>0</v>
      </c>
      <c r="Q83" s="173">
        <f>ROUND(E83*P83,2)</f>
        <v>0</v>
      </c>
      <c r="R83" s="175" t="s">
        <v>173</v>
      </c>
      <c r="S83" s="175" t="s">
        <v>120</v>
      </c>
      <c r="T83" s="176" t="s">
        <v>121</v>
      </c>
      <c r="U83" s="159">
        <v>6.9059999999999997</v>
      </c>
      <c r="V83" s="159">
        <f>ROUND(E83*U83,2)</f>
        <v>27.62</v>
      </c>
      <c r="W83" s="159"/>
      <c r="X83" s="159" t="s">
        <v>122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123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55"/>
      <c r="B84" s="156"/>
      <c r="C84" s="189" t="s">
        <v>228</v>
      </c>
      <c r="D84" s="161"/>
      <c r="E84" s="162">
        <v>4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8"/>
      <c r="Z84" s="148"/>
      <c r="AA84" s="148"/>
      <c r="AB84" s="148"/>
      <c r="AC84" s="148"/>
      <c r="AD84" s="148"/>
      <c r="AE84" s="148"/>
      <c r="AF84" s="148"/>
      <c r="AG84" s="148" t="s">
        <v>127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0.399999999999999" outlineLevel="1" x14ac:dyDescent="0.25">
      <c r="A85" s="170">
        <v>27</v>
      </c>
      <c r="B85" s="171" t="s">
        <v>229</v>
      </c>
      <c r="C85" s="188" t="s">
        <v>230</v>
      </c>
      <c r="D85" s="172" t="s">
        <v>134</v>
      </c>
      <c r="E85" s="173">
        <v>144</v>
      </c>
      <c r="F85" s="174"/>
      <c r="G85" s="175">
        <f>ROUND(E85*F85,2)</f>
        <v>0</v>
      </c>
      <c r="H85" s="174"/>
      <c r="I85" s="175">
        <f>ROUND(E85*H85,2)</f>
        <v>0</v>
      </c>
      <c r="J85" s="174"/>
      <c r="K85" s="175">
        <f>ROUND(E85*J85,2)</f>
        <v>0</v>
      </c>
      <c r="L85" s="175">
        <v>21</v>
      </c>
      <c r="M85" s="175">
        <f>G85*(1+L85/100)</f>
        <v>0</v>
      </c>
      <c r="N85" s="173">
        <v>6.6E-3</v>
      </c>
      <c r="O85" s="173">
        <f>ROUND(E85*N85,2)</f>
        <v>0.95</v>
      </c>
      <c r="P85" s="173">
        <v>0</v>
      </c>
      <c r="Q85" s="173">
        <f>ROUND(E85*P85,2)</f>
        <v>0</v>
      </c>
      <c r="R85" s="175" t="s">
        <v>173</v>
      </c>
      <c r="S85" s="175" t="s">
        <v>120</v>
      </c>
      <c r="T85" s="176" t="s">
        <v>121</v>
      </c>
      <c r="U85" s="159">
        <v>0.20799999999999999</v>
      </c>
      <c r="V85" s="159">
        <f>ROUND(E85*U85,2)</f>
        <v>29.95</v>
      </c>
      <c r="W85" s="159"/>
      <c r="X85" s="159" t="s">
        <v>122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123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189" t="s">
        <v>231</v>
      </c>
      <c r="D86" s="161"/>
      <c r="E86" s="162">
        <v>144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8"/>
      <c r="Z86" s="148"/>
      <c r="AA86" s="148"/>
      <c r="AB86" s="148"/>
      <c r="AC86" s="148"/>
      <c r="AD86" s="148"/>
      <c r="AE86" s="148"/>
      <c r="AF86" s="148"/>
      <c r="AG86" s="148" t="s">
        <v>127</v>
      </c>
      <c r="AH86" s="148">
        <v>5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0.399999999999999" outlineLevel="1" x14ac:dyDescent="0.25">
      <c r="A87" s="177">
        <v>28</v>
      </c>
      <c r="B87" s="178" t="s">
        <v>229</v>
      </c>
      <c r="C87" s="190" t="s">
        <v>230</v>
      </c>
      <c r="D87" s="179" t="s">
        <v>134</v>
      </c>
      <c r="E87" s="180">
        <v>16</v>
      </c>
      <c r="F87" s="181"/>
      <c r="G87" s="182">
        <f>ROUND(E87*F87,2)</f>
        <v>0</v>
      </c>
      <c r="H87" s="181"/>
      <c r="I87" s="182">
        <f>ROUND(E87*H87,2)</f>
        <v>0</v>
      </c>
      <c r="J87" s="181"/>
      <c r="K87" s="182">
        <f>ROUND(E87*J87,2)</f>
        <v>0</v>
      </c>
      <c r="L87" s="182">
        <v>21</v>
      </c>
      <c r="M87" s="182">
        <f>G87*(1+L87/100)</f>
        <v>0</v>
      </c>
      <c r="N87" s="180">
        <v>6.6E-3</v>
      </c>
      <c r="O87" s="180">
        <f>ROUND(E87*N87,2)</f>
        <v>0.11</v>
      </c>
      <c r="P87" s="180">
        <v>0</v>
      </c>
      <c r="Q87" s="180">
        <f>ROUND(E87*P87,2)</f>
        <v>0</v>
      </c>
      <c r="R87" s="182" t="s">
        <v>173</v>
      </c>
      <c r="S87" s="182" t="s">
        <v>120</v>
      </c>
      <c r="T87" s="183" t="s">
        <v>121</v>
      </c>
      <c r="U87" s="159">
        <v>0.20799999999999999</v>
      </c>
      <c r="V87" s="159">
        <f>ROUND(E87*U87,2)</f>
        <v>3.33</v>
      </c>
      <c r="W87" s="159"/>
      <c r="X87" s="159" t="s">
        <v>122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123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20.399999999999999" outlineLevel="1" x14ac:dyDescent="0.25">
      <c r="A88" s="177">
        <v>29</v>
      </c>
      <c r="B88" s="178" t="s">
        <v>232</v>
      </c>
      <c r="C88" s="190" t="s">
        <v>233</v>
      </c>
      <c r="D88" s="179" t="s">
        <v>134</v>
      </c>
      <c r="E88" s="180">
        <v>16</v>
      </c>
      <c r="F88" s="181"/>
      <c r="G88" s="182">
        <f>ROUND(E88*F88,2)</f>
        <v>0</v>
      </c>
      <c r="H88" s="181"/>
      <c r="I88" s="182">
        <f>ROUND(E88*H88,2)</f>
        <v>0</v>
      </c>
      <c r="J88" s="181"/>
      <c r="K88" s="182">
        <f>ROUND(E88*J88,2)</f>
        <v>0</v>
      </c>
      <c r="L88" s="182">
        <v>21</v>
      </c>
      <c r="M88" s="182">
        <f>G88*(1+L88/100)</f>
        <v>0</v>
      </c>
      <c r="N88" s="180">
        <v>0</v>
      </c>
      <c r="O88" s="180">
        <f>ROUND(E88*N88,2)</f>
        <v>0</v>
      </c>
      <c r="P88" s="180">
        <v>7.0000000000000001E-3</v>
      </c>
      <c r="Q88" s="180">
        <f>ROUND(E88*P88,2)</f>
        <v>0.11</v>
      </c>
      <c r="R88" s="182" t="s">
        <v>173</v>
      </c>
      <c r="S88" s="182" t="s">
        <v>120</v>
      </c>
      <c r="T88" s="183" t="s">
        <v>121</v>
      </c>
      <c r="U88" s="159">
        <v>0.06</v>
      </c>
      <c r="V88" s="159">
        <f>ROUND(E88*U88,2)</f>
        <v>0.96</v>
      </c>
      <c r="W88" s="159"/>
      <c r="X88" s="159" t="s">
        <v>122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123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ht="20.399999999999999" outlineLevel="1" x14ac:dyDescent="0.25">
      <c r="A89" s="170">
        <v>30</v>
      </c>
      <c r="B89" s="171" t="s">
        <v>232</v>
      </c>
      <c r="C89" s="188" t="s">
        <v>233</v>
      </c>
      <c r="D89" s="172" t="s">
        <v>134</v>
      </c>
      <c r="E89" s="173">
        <v>144</v>
      </c>
      <c r="F89" s="174"/>
      <c r="G89" s="175">
        <f>ROUND(E89*F89,2)</f>
        <v>0</v>
      </c>
      <c r="H89" s="174"/>
      <c r="I89" s="175">
        <f>ROUND(E89*H89,2)</f>
        <v>0</v>
      </c>
      <c r="J89" s="174"/>
      <c r="K89" s="175">
        <f>ROUND(E89*J89,2)</f>
        <v>0</v>
      </c>
      <c r="L89" s="175">
        <v>21</v>
      </c>
      <c r="M89" s="175">
        <f>G89*(1+L89/100)</f>
        <v>0</v>
      </c>
      <c r="N89" s="173">
        <v>0</v>
      </c>
      <c r="O89" s="173">
        <f>ROUND(E89*N89,2)</f>
        <v>0</v>
      </c>
      <c r="P89" s="173">
        <v>7.0000000000000001E-3</v>
      </c>
      <c r="Q89" s="173">
        <f>ROUND(E89*P89,2)</f>
        <v>1.01</v>
      </c>
      <c r="R89" s="175" t="s">
        <v>173</v>
      </c>
      <c r="S89" s="175" t="s">
        <v>120</v>
      </c>
      <c r="T89" s="176" t="s">
        <v>121</v>
      </c>
      <c r="U89" s="159">
        <v>0.06</v>
      </c>
      <c r="V89" s="159">
        <f>ROUND(E89*U89,2)</f>
        <v>8.64</v>
      </c>
      <c r="W89" s="159"/>
      <c r="X89" s="159" t="s">
        <v>122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123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55"/>
      <c r="B90" s="156"/>
      <c r="C90" s="189" t="s">
        <v>234</v>
      </c>
      <c r="D90" s="161"/>
      <c r="E90" s="162">
        <v>144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8"/>
      <c r="Z90" s="148"/>
      <c r="AA90" s="148"/>
      <c r="AB90" s="148"/>
      <c r="AC90" s="148"/>
      <c r="AD90" s="148"/>
      <c r="AE90" s="148"/>
      <c r="AF90" s="148"/>
      <c r="AG90" s="148" t="s">
        <v>127</v>
      </c>
      <c r="AH90" s="148">
        <v>5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70">
        <v>31</v>
      </c>
      <c r="B91" s="171" t="s">
        <v>235</v>
      </c>
      <c r="C91" s="188" t="s">
        <v>236</v>
      </c>
      <c r="D91" s="172" t="s">
        <v>118</v>
      </c>
      <c r="E91" s="173">
        <v>8.3953199999999999</v>
      </c>
      <c r="F91" s="174"/>
      <c r="G91" s="175">
        <f>ROUND(E91*F91,2)</f>
        <v>0</v>
      </c>
      <c r="H91" s="174"/>
      <c r="I91" s="175">
        <f>ROUND(E91*H91,2)</f>
        <v>0</v>
      </c>
      <c r="J91" s="174"/>
      <c r="K91" s="175">
        <f>ROUND(E91*J91,2)</f>
        <v>0</v>
      </c>
      <c r="L91" s="175">
        <v>21</v>
      </c>
      <c r="M91" s="175">
        <f>G91*(1+L91/100)</f>
        <v>0</v>
      </c>
      <c r="N91" s="173">
        <v>2.3570000000000001E-2</v>
      </c>
      <c r="O91" s="173">
        <f>ROUND(E91*N91,2)</f>
        <v>0.2</v>
      </c>
      <c r="P91" s="173">
        <v>0</v>
      </c>
      <c r="Q91" s="173">
        <f>ROUND(E91*P91,2)</f>
        <v>0</v>
      </c>
      <c r="R91" s="175" t="s">
        <v>173</v>
      </c>
      <c r="S91" s="175" t="s">
        <v>120</v>
      </c>
      <c r="T91" s="176" t="s">
        <v>121</v>
      </c>
      <c r="U91" s="159">
        <v>0</v>
      </c>
      <c r="V91" s="159">
        <f>ROUND(E91*U91,2)</f>
        <v>0</v>
      </c>
      <c r="W91" s="159"/>
      <c r="X91" s="159" t="s">
        <v>122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123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89" t="s">
        <v>237</v>
      </c>
      <c r="D92" s="161"/>
      <c r="E92" s="162">
        <v>6.01187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8"/>
      <c r="Z92" s="148"/>
      <c r="AA92" s="148"/>
      <c r="AB92" s="148"/>
      <c r="AC92" s="148"/>
      <c r="AD92" s="148"/>
      <c r="AE92" s="148"/>
      <c r="AF92" s="148"/>
      <c r="AG92" s="148" t="s">
        <v>127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189" t="s">
        <v>238</v>
      </c>
      <c r="D93" s="161"/>
      <c r="E93" s="162">
        <v>2.3834499999999998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8"/>
      <c r="Z93" s="148"/>
      <c r="AA93" s="148"/>
      <c r="AB93" s="148"/>
      <c r="AC93" s="148"/>
      <c r="AD93" s="148"/>
      <c r="AE93" s="148"/>
      <c r="AF93" s="148"/>
      <c r="AG93" s="148" t="s">
        <v>127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70">
        <v>32</v>
      </c>
      <c r="B94" s="171" t="s">
        <v>239</v>
      </c>
      <c r="C94" s="188" t="s">
        <v>240</v>
      </c>
      <c r="D94" s="172" t="s">
        <v>118</v>
      </c>
      <c r="E94" s="173">
        <v>6.01187</v>
      </c>
      <c r="F94" s="174"/>
      <c r="G94" s="175">
        <f>ROUND(E94*F94,2)</f>
        <v>0</v>
      </c>
      <c r="H94" s="174"/>
      <c r="I94" s="175">
        <f>ROUND(E94*H94,2)</f>
        <v>0</v>
      </c>
      <c r="J94" s="174"/>
      <c r="K94" s="175">
        <f>ROUND(E94*J94,2)</f>
        <v>0</v>
      </c>
      <c r="L94" s="175">
        <v>21</v>
      </c>
      <c r="M94" s="175">
        <f>G94*(1+L94/100)</f>
        <v>0</v>
      </c>
      <c r="N94" s="173">
        <v>0</v>
      </c>
      <c r="O94" s="173">
        <f>ROUND(E94*N94,2)</f>
        <v>0</v>
      </c>
      <c r="P94" s="173">
        <v>0</v>
      </c>
      <c r="Q94" s="173">
        <f>ROUND(E94*P94,2)</f>
        <v>0</v>
      </c>
      <c r="R94" s="175"/>
      <c r="S94" s="175" t="s">
        <v>130</v>
      </c>
      <c r="T94" s="176" t="s">
        <v>121</v>
      </c>
      <c r="U94" s="159">
        <v>8.2989999999999994E-2</v>
      </c>
      <c r="V94" s="159">
        <f>ROUND(E94*U94,2)</f>
        <v>0.5</v>
      </c>
      <c r="W94" s="159"/>
      <c r="X94" s="159" t="s">
        <v>122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123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189" t="s">
        <v>241</v>
      </c>
      <c r="D95" s="161"/>
      <c r="E95" s="162">
        <v>5.8085899999999997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48"/>
      <c r="Z95" s="148"/>
      <c r="AA95" s="148"/>
      <c r="AB95" s="148"/>
      <c r="AC95" s="148"/>
      <c r="AD95" s="148"/>
      <c r="AE95" s="148"/>
      <c r="AF95" s="148"/>
      <c r="AG95" s="148" t="s">
        <v>127</v>
      </c>
      <c r="AH95" s="148">
        <v>5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89" t="s">
        <v>242</v>
      </c>
      <c r="D96" s="161"/>
      <c r="E96" s="162">
        <v>0.20327999999999999</v>
      </c>
      <c r="F96" s="159"/>
      <c r="G96" s="159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48"/>
      <c r="Z96" s="148"/>
      <c r="AA96" s="148"/>
      <c r="AB96" s="148"/>
      <c r="AC96" s="148"/>
      <c r="AD96" s="148"/>
      <c r="AE96" s="148"/>
      <c r="AF96" s="148"/>
      <c r="AG96" s="148" t="s">
        <v>127</v>
      </c>
      <c r="AH96" s="148">
        <v>5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70">
        <v>33</v>
      </c>
      <c r="B97" s="171" t="s">
        <v>243</v>
      </c>
      <c r="C97" s="188" t="s">
        <v>244</v>
      </c>
      <c r="D97" s="172" t="s">
        <v>134</v>
      </c>
      <c r="E97" s="173">
        <v>144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3">
        <v>0</v>
      </c>
      <c r="O97" s="173">
        <f>ROUND(E97*N97,2)</f>
        <v>0</v>
      </c>
      <c r="P97" s="173">
        <v>0</v>
      </c>
      <c r="Q97" s="173">
        <f>ROUND(E97*P97,2)</f>
        <v>0</v>
      </c>
      <c r="R97" s="175"/>
      <c r="S97" s="175" t="s">
        <v>130</v>
      </c>
      <c r="T97" s="176" t="s">
        <v>121</v>
      </c>
      <c r="U97" s="159">
        <v>0</v>
      </c>
      <c r="V97" s="159">
        <f>ROUND(E97*U97,2)</f>
        <v>0</v>
      </c>
      <c r="W97" s="159"/>
      <c r="X97" s="159" t="s">
        <v>122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123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155"/>
      <c r="B98" s="156"/>
      <c r="C98" s="189" t="s">
        <v>234</v>
      </c>
      <c r="D98" s="161"/>
      <c r="E98" s="162">
        <v>144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48"/>
      <c r="Z98" s="148"/>
      <c r="AA98" s="148"/>
      <c r="AB98" s="148"/>
      <c r="AC98" s="148"/>
      <c r="AD98" s="148"/>
      <c r="AE98" s="148"/>
      <c r="AF98" s="148"/>
      <c r="AG98" s="148" t="s">
        <v>127</v>
      </c>
      <c r="AH98" s="148">
        <v>5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77">
        <v>34</v>
      </c>
      <c r="B99" s="178" t="s">
        <v>245</v>
      </c>
      <c r="C99" s="190" t="s">
        <v>246</v>
      </c>
      <c r="D99" s="179" t="s">
        <v>177</v>
      </c>
      <c r="E99" s="180">
        <v>2</v>
      </c>
      <c r="F99" s="181"/>
      <c r="G99" s="182">
        <f>ROUND(E99*F99,2)</f>
        <v>0</v>
      </c>
      <c r="H99" s="181"/>
      <c r="I99" s="182">
        <f>ROUND(E99*H99,2)</f>
        <v>0</v>
      </c>
      <c r="J99" s="181"/>
      <c r="K99" s="182">
        <f>ROUND(E99*J99,2)</f>
        <v>0</v>
      </c>
      <c r="L99" s="182">
        <v>21</v>
      </c>
      <c r="M99" s="182">
        <f>G99*(1+L99/100)</f>
        <v>0</v>
      </c>
      <c r="N99" s="180">
        <v>1.6000000000000001E-4</v>
      </c>
      <c r="O99" s="180">
        <f>ROUND(E99*N99,2)</f>
        <v>0</v>
      </c>
      <c r="P99" s="180">
        <v>0</v>
      </c>
      <c r="Q99" s="180">
        <f>ROUND(E99*P99,2)</f>
        <v>0</v>
      </c>
      <c r="R99" s="182"/>
      <c r="S99" s="182" t="s">
        <v>130</v>
      </c>
      <c r="T99" s="183" t="s">
        <v>121</v>
      </c>
      <c r="U99" s="159">
        <v>0.33815000000000001</v>
      </c>
      <c r="V99" s="159">
        <f>ROUND(E99*U99,2)</f>
        <v>0.68</v>
      </c>
      <c r="W99" s="159"/>
      <c r="X99" s="159" t="s">
        <v>122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123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77">
        <v>35</v>
      </c>
      <c r="B100" s="178" t="s">
        <v>247</v>
      </c>
      <c r="C100" s="190" t="s">
        <v>248</v>
      </c>
      <c r="D100" s="179" t="s">
        <v>177</v>
      </c>
      <c r="E100" s="180">
        <v>129</v>
      </c>
      <c r="F100" s="181"/>
      <c r="G100" s="182">
        <f>ROUND(E100*F100,2)</f>
        <v>0</v>
      </c>
      <c r="H100" s="181"/>
      <c r="I100" s="182">
        <f>ROUND(E100*H100,2)</f>
        <v>0</v>
      </c>
      <c r="J100" s="181"/>
      <c r="K100" s="182">
        <f>ROUND(E100*J100,2)</f>
        <v>0</v>
      </c>
      <c r="L100" s="182">
        <v>21</v>
      </c>
      <c r="M100" s="182">
        <f>G100*(1+L100/100)</f>
        <v>0</v>
      </c>
      <c r="N100" s="180">
        <v>1.6000000000000001E-4</v>
      </c>
      <c r="O100" s="180">
        <f>ROUND(E100*N100,2)</f>
        <v>0.02</v>
      </c>
      <c r="P100" s="180">
        <v>0</v>
      </c>
      <c r="Q100" s="180">
        <f>ROUND(E100*P100,2)</f>
        <v>0</v>
      </c>
      <c r="R100" s="182"/>
      <c r="S100" s="182" t="s">
        <v>130</v>
      </c>
      <c r="T100" s="183" t="s">
        <v>121</v>
      </c>
      <c r="U100" s="159">
        <v>0.41909999999999997</v>
      </c>
      <c r="V100" s="159">
        <f>ROUND(E100*U100,2)</f>
        <v>54.06</v>
      </c>
      <c r="W100" s="159"/>
      <c r="X100" s="159" t="s">
        <v>122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123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77">
        <v>36</v>
      </c>
      <c r="B101" s="178" t="s">
        <v>249</v>
      </c>
      <c r="C101" s="190" t="s">
        <v>250</v>
      </c>
      <c r="D101" s="179" t="s">
        <v>177</v>
      </c>
      <c r="E101" s="180">
        <v>35</v>
      </c>
      <c r="F101" s="181"/>
      <c r="G101" s="182">
        <f>ROUND(E101*F101,2)</f>
        <v>0</v>
      </c>
      <c r="H101" s="181"/>
      <c r="I101" s="182">
        <f>ROUND(E101*H101,2)</f>
        <v>0</v>
      </c>
      <c r="J101" s="181"/>
      <c r="K101" s="182">
        <f>ROUND(E101*J101,2)</f>
        <v>0</v>
      </c>
      <c r="L101" s="182">
        <v>21</v>
      </c>
      <c r="M101" s="182">
        <f>G101*(1+L101/100)</f>
        <v>0</v>
      </c>
      <c r="N101" s="180">
        <v>1.6000000000000001E-4</v>
      </c>
      <c r="O101" s="180">
        <f>ROUND(E101*N101,2)</f>
        <v>0.01</v>
      </c>
      <c r="P101" s="180">
        <v>0</v>
      </c>
      <c r="Q101" s="180">
        <f>ROUND(E101*P101,2)</f>
        <v>0</v>
      </c>
      <c r="R101" s="182"/>
      <c r="S101" s="182" t="s">
        <v>130</v>
      </c>
      <c r="T101" s="183" t="s">
        <v>121</v>
      </c>
      <c r="U101" s="159">
        <v>0.44929999999999998</v>
      </c>
      <c r="V101" s="159">
        <f>ROUND(E101*U101,2)</f>
        <v>15.73</v>
      </c>
      <c r="W101" s="159"/>
      <c r="X101" s="159" t="s">
        <v>122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123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77">
        <v>37</v>
      </c>
      <c r="B102" s="178" t="s">
        <v>251</v>
      </c>
      <c r="C102" s="190" t="s">
        <v>252</v>
      </c>
      <c r="D102" s="179" t="s">
        <v>177</v>
      </c>
      <c r="E102" s="180">
        <v>45</v>
      </c>
      <c r="F102" s="181"/>
      <c r="G102" s="182">
        <f>ROUND(E102*F102,2)</f>
        <v>0</v>
      </c>
      <c r="H102" s="181"/>
      <c r="I102" s="182">
        <f>ROUND(E102*H102,2)</f>
        <v>0</v>
      </c>
      <c r="J102" s="181"/>
      <c r="K102" s="182">
        <f>ROUND(E102*J102,2)</f>
        <v>0</v>
      </c>
      <c r="L102" s="182">
        <v>21</v>
      </c>
      <c r="M102" s="182">
        <f>G102*(1+L102/100)</f>
        <v>0</v>
      </c>
      <c r="N102" s="180">
        <v>1.6000000000000001E-4</v>
      </c>
      <c r="O102" s="180">
        <f>ROUND(E102*N102,2)</f>
        <v>0.01</v>
      </c>
      <c r="P102" s="180">
        <v>0</v>
      </c>
      <c r="Q102" s="180">
        <f>ROUND(E102*P102,2)</f>
        <v>0</v>
      </c>
      <c r="R102" s="182"/>
      <c r="S102" s="182" t="s">
        <v>130</v>
      </c>
      <c r="T102" s="183" t="s">
        <v>121</v>
      </c>
      <c r="U102" s="159">
        <v>0.4733</v>
      </c>
      <c r="V102" s="159">
        <f>ROUND(E102*U102,2)</f>
        <v>21.3</v>
      </c>
      <c r="W102" s="159"/>
      <c r="X102" s="159" t="s">
        <v>122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123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70">
        <v>38</v>
      </c>
      <c r="B103" s="171" t="s">
        <v>253</v>
      </c>
      <c r="C103" s="188" t="s">
        <v>254</v>
      </c>
      <c r="D103" s="172" t="s">
        <v>177</v>
      </c>
      <c r="E103" s="173">
        <v>2</v>
      </c>
      <c r="F103" s="174"/>
      <c r="G103" s="175">
        <f>ROUND(E103*F103,2)</f>
        <v>0</v>
      </c>
      <c r="H103" s="174"/>
      <c r="I103" s="175">
        <f>ROUND(E103*H103,2)</f>
        <v>0</v>
      </c>
      <c r="J103" s="174"/>
      <c r="K103" s="175">
        <f>ROUND(E103*J103,2)</f>
        <v>0</v>
      </c>
      <c r="L103" s="175">
        <v>21</v>
      </c>
      <c r="M103" s="175">
        <f>G103*(1+L103/100)</f>
        <v>0</v>
      </c>
      <c r="N103" s="173">
        <v>9.0000000000000006E-5</v>
      </c>
      <c r="O103" s="173">
        <f>ROUND(E103*N103,2)</f>
        <v>0</v>
      </c>
      <c r="P103" s="173">
        <v>0</v>
      </c>
      <c r="Q103" s="173">
        <f>ROUND(E103*P103,2)</f>
        <v>0</v>
      </c>
      <c r="R103" s="175"/>
      <c r="S103" s="175" t="s">
        <v>130</v>
      </c>
      <c r="T103" s="176" t="s">
        <v>121</v>
      </c>
      <c r="U103" s="159">
        <v>0.41599999999999998</v>
      </c>
      <c r="V103" s="159">
        <f>ROUND(E103*U103,2)</f>
        <v>0.83</v>
      </c>
      <c r="W103" s="159"/>
      <c r="X103" s="159" t="s">
        <v>122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123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89" t="s">
        <v>255</v>
      </c>
      <c r="D104" s="161"/>
      <c r="E104" s="162">
        <v>2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127</v>
      </c>
      <c r="AH104" s="148">
        <v>5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70">
        <v>39</v>
      </c>
      <c r="B105" s="171" t="s">
        <v>256</v>
      </c>
      <c r="C105" s="188" t="s">
        <v>257</v>
      </c>
      <c r="D105" s="172" t="s">
        <v>177</v>
      </c>
      <c r="E105" s="173">
        <v>129</v>
      </c>
      <c r="F105" s="174"/>
      <c r="G105" s="175">
        <f>ROUND(E105*F105,2)</f>
        <v>0</v>
      </c>
      <c r="H105" s="174"/>
      <c r="I105" s="175">
        <f>ROUND(E105*H105,2)</f>
        <v>0</v>
      </c>
      <c r="J105" s="174"/>
      <c r="K105" s="175">
        <f>ROUND(E105*J105,2)</f>
        <v>0</v>
      </c>
      <c r="L105" s="175">
        <v>21</v>
      </c>
      <c r="M105" s="175">
        <f>G105*(1+L105/100)</f>
        <v>0</v>
      </c>
      <c r="N105" s="173">
        <v>1E-4</v>
      </c>
      <c r="O105" s="173">
        <f>ROUND(E105*N105,2)</f>
        <v>0.01</v>
      </c>
      <c r="P105" s="173">
        <v>0</v>
      </c>
      <c r="Q105" s="173">
        <f>ROUND(E105*P105,2)</f>
        <v>0</v>
      </c>
      <c r="R105" s="175"/>
      <c r="S105" s="175" t="s">
        <v>130</v>
      </c>
      <c r="T105" s="176" t="s">
        <v>121</v>
      </c>
      <c r="U105" s="159">
        <v>0.496</v>
      </c>
      <c r="V105" s="159">
        <f>ROUND(E105*U105,2)</f>
        <v>63.98</v>
      </c>
      <c r="W105" s="159"/>
      <c r="X105" s="159" t="s">
        <v>122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123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55"/>
      <c r="B106" s="156"/>
      <c r="C106" s="189" t="s">
        <v>258</v>
      </c>
      <c r="D106" s="161"/>
      <c r="E106" s="162">
        <v>129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127</v>
      </c>
      <c r="AH106" s="148">
        <v>5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70">
        <v>40</v>
      </c>
      <c r="B107" s="171" t="s">
        <v>259</v>
      </c>
      <c r="C107" s="188" t="s">
        <v>260</v>
      </c>
      <c r="D107" s="172" t="s">
        <v>177</v>
      </c>
      <c r="E107" s="173">
        <v>35</v>
      </c>
      <c r="F107" s="174"/>
      <c r="G107" s="175">
        <f>ROUND(E107*F107,2)</f>
        <v>0</v>
      </c>
      <c r="H107" s="174"/>
      <c r="I107" s="175">
        <f>ROUND(E107*H107,2)</f>
        <v>0</v>
      </c>
      <c r="J107" s="174"/>
      <c r="K107" s="175">
        <f>ROUND(E107*J107,2)</f>
        <v>0</v>
      </c>
      <c r="L107" s="175">
        <v>21</v>
      </c>
      <c r="M107" s="175">
        <f>G107*(1+L107/100)</f>
        <v>0</v>
      </c>
      <c r="N107" s="173">
        <v>2.7E-4</v>
      </c>
      <c r="O107" s="173">
        <f>ROUND(E107*N107,2)</f>
        <v>0.01</v>
      </c>
      <c r="P107" s="173">
        <v>0</v>
      </c>
      <c r="Q107" s="173">
        <f>ROUND(E107*P107,2)</f>
        <v>0</v>
      </c>
      <c r="R107" s="175"/>
      <c r="S107" s="175" t="s">
        <v>130</v>
      </c>
      <c r="T107" s="176" t="s">
        <v>121</v>
      </c>
      <c r="U107" s="159">
        <v>0.60599999999999998</v>
      </c>
      <c r="V107" s="159">
        <f>ROUND(E107*U107,2)</f>
        <v>21.21</v>
      </c>
      <c r="W107" s="159"/>
      <c r="X107" s="159" t="s">
        <v>122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123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189" t="s">
        <v>261</v>
      </c>
      <c r="D108" s="161"/>
      <c r="E108" s="162">
        <v>35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127</v>
      </c>
      <c r="AH108" s="148">
        <v>5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5">
      <c r="A109" s="170">
        <v>41</v>
      </c>
      <c r="B109" s="171" t="s">
        <v>262</v>
      </c>
      <c r="C109" s="188" t="s">
        <v>263</v>
      </c>
      <c r="D109" s="172" t="s">
        <v>177</v>
      </c>
      <c r="E109" s="173">
        <v>45</v>
      </c>
      <c r="F109" s="174"/>
      <c r="G109" s="175">
        <f>ROUND(E109*F109,2)</f>
        <v>0</v>
      </c>
      <c r="H109" s="174"/>
      <c r="I109" s="175">
        <f>ROUND(E109*H109,2)</f>
        <v>0</v>
      </c>
      <c r="J109" s="174"/>
      <c r="K109" s="175">
        <f>ROUND(E109*J109,2)</f>
        <v>0</v>
      </c>
      <c r="L109" s="175">
        <v>21</v>
      </c>
      <c r="M109" s="175">
        <f>G109*(1+L109/100)</f>
        <v>0</v>
      </c>
      <c r="N109" s="173">
        <v>2.7E-4</v>
      </c>
      <c r="O109" s="173">
        <f>ROUND(E109*N109,2)</f>
        <v>0.01</v>
      </c>
      <c r="P109" s="173">
        <v>0</v>
      </c>
      <c r="Q109" s="173">
        <f>ROUND(E109*P109,2)</f>
        <v>0</v>
      </c>
      <c r="R109" s="175"/>
      <c r="S109" s="175" t="s">
        <v>130</v>
      </c>
      <c r="T109" s="176" t="s">
        <v>121</v>
      </c>
      <c r="U109" s="159">
        <v>0.72199999999999998</v>
      </c>
      <c r="V109" s="159">
        <f>ROUND(E109*U109,2)</f>
        <v>32.49</v>
      </c>
      <c r="W109" s="159"/>
      <c r="X109" s="159" t="s">
        <v>122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123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189" t="s">
        <v>264</v>
      </c>
      <c r="D110" s="161"/>
      <c r="E110" s="162">
        <v>45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127</v>
      </c>
      <c r="AH110" s="148">
        <v>5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70">
        <v>42</v>
      </c>
      <c r="B111" s="171" t="s">
        <v>265</v>
      </c>
      <c r="C111" s="188" t="s">
        <v>266</v>
      </c>
      <c r="D111" s="172" t="s">
        <v>118</v>
      </c>
      <c r="E111" s="173">
        <v>8.3953199999999999</v>
      </c>
      <c r="F111" s="174"/>
      <c r="G111" s="175">
        <f>ROUND(E111*F111,2)</f>
        <v>0</v>
      </c>
      <c r="H111" s="174"/>
      <c r="I111" s="175">
        <f>ROUND(E111*H111,2)</f>
        <v>0</v>
      </c>
      <c r="J111" s="174"/>
      <c r="K111" s="175">
        <f>ROUND(E111*J111,2)</f>
        <v>0</v>
      </c>
      <c r="L111" s="175">
        <v>21</v>
      </c>
      <c r="M111" s="175">
        <f>G111*(1+L111/100)</f>
        <v>0</v>
      </c>
      <c r="N111" s="173">
        <v>6.0000000000000002E-5</v>
      </c>
      <c r="O111" s="173">
        <f>ROUND(E111*N111,2)</f>
        <v>0</v>
      </c>
      <c r="P111" s="173">
        <v>0</v>
      </c>
      <c r="Q111" s="173">
        <f>ROUND(E111*P111,2)</f>
        <v>0</v>
      </c>
      <c r="R111" s="175"/>
      <c r="S111" s="175" t="s">
        <v>130</v>
      </c>
      <c r="T111" s="176" t="s">
        <v>121</v>
      </c>
      <c r="U111" s="159">
        <v>0</v>
      </c>
      <c r="V111" s="159">
        <f>ROUND(E111*U111,2)</f>
        <v>0</v>
      </c>
      <c r="W111" s="159"/>
      <c r="X111" s="159" t="s">
        <v>122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123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55"/>
      <c r="B112" s="156"/>
      <c r="C112" s="189" t="s">
        <v>242</v>
      </c>
      <c r="D112" s="161"/>
      <c r="E112" s="162">
        <v>0.20327999999999999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127</v>
      </c>
      <c r="AH112" s="148">
        <v>5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189" t="s">
        <v>241</v>
      </c>
      <c r="D113" s="161"/>
      <c r="E113" s="162">
        <v>5.8085899999999997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127</v>
      </c>
      <c r="AH113" s="148">
        <v>5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5">
      <c r="A114" s="155"/>
      <c r="B114" s="156"/>
      <c r="C114" s="189" t="s">
        <v>267</v>
      </c>
      <c r="D114" s="161"/>
      <c r="E114" s="162">
        <v>2.3834499999999998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127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70">
        <v>43</v>
      </c>
      <c r="B115" s="171" t="s">
        <v>268</v>
      </c>
      <c r="C115" s="188" t="s">
        <v>269</v>
      </c>
      <c r="D115" s="172" t="s">
        <v>118</v>
      </c>
      <c r="E115" s="173">
        <v>5.8085899999999997</v>
      </c>
      <c r="F115" s="174"/>
      <c r="G115" s="175">
        <f>ROUND(E115*F115,2)</f>
        <v>0</v>
      </c>
      <c r="H115" s="174"/>
      <c r="I115" s="175">
        <f>ROUND(E115*H115,2)</f>
        <v>0</v>
      </c>
      <c r="J115" s="174"/>
      <c r="K115" s="175">
        <f>ROUND(E115*J115,2)</f>
        <v>0</v>
      </c>
      <c r="L115" s="175">
        <v>21</v>
      </c>
      <c r="M115" s="175">
        <f>G115*(1+L115/100)</f>
        <v>0</v>
      </c>
      <c r="N115" s="173">
        <v>0.55000000000000004</v>
      </c>
      <c r="O115" s="173">
        <f>ROUND(E115*N115,2)</f>
        <v>3.19</v>
      </c>
      <c r="P115" s="173">
        <v>0</v>
      </c>
      <c r="Q115" s="173">
        <f>ROUND(E115*P115,2)</f>
        <v>0</v>
      </c>
      <c r="R115" s="175"/>
      <c r="S115" s="175" t="s">
        <v>130</v>
      </c>
      <c r="T115" s="176" t="s">
        <v>121</v>
      </c>
      <c r="U115" s="159">
        <v>0</v>
      </c>
      <c r="V115" s="159">
        <f>ROUND(E115*U115,2)</f>
        <v>0</v>
      </c>
      <c r="W115" s="159"/>
      <c r="X115" s="159" t="s">
        <v>270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271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189" t="s">
        <v>272</v>
      </c>
      <c r="D116" s="161"/>
      <c r="E116" s="162">
        <v>1.0905800000000001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127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189" t="s">
        <v>273</v>
      </c>
      <c r="D117" s="161"/>
      <c r="E117" s="162">
        <v>0.54529000000000005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127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55"/>
      <c r="B118" s="156"/>
      <c r="C118" s="189" t="s">
        <v>274</v>
      </c>
      <c r="D118" s="161"/>
      <c r="E118" s="162">
        <v>0.26729999999999998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127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189" t="s">
        <v>275</v>
      </c>
      <c r="D119" s="161"/>
      <c r="E119" s="162">
        <v>0.35005999999999998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127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89" t="s">
        <v>276</v>
      </c>
      <c r="D120" s="161"/>
      <c r="E120" s="162">
        <v>1.16886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127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55"/>
      <c r="B121" s="156"/>
      <c r="C121" s="189" t="s">
        <v>277</v>
      </c>
      <c r="D121" s="161"/>
      <c r="E121" s="162">
        <v>3.8019999999999998E-2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127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189" t="s">
        <v>275</v>
      </c>
      <c r="D122" s="161"/>
      <c r="E122" s="162">
        <v>0.35005999999999998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127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189" t="s">
        <v>278</v>
      </c>
      <c r="D123" s="161"/>
      <c r="E123" s="162">
        <v>1.1430499999999999</v>
      </c>
      <c r="F123" s="159"/>
      <c r="G123" s="159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127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55"/>
      <c r="B124" s="156"/>
      <c r="C124" s="189" t="s">
        <v>279</v>
      </c>
      <c r="D124" s="161"/>
      <c r="E124" s="162">
        <v>0.85536000000000001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127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5">
      <c r="A125" s="170">
        <v>44</v>
      </c>
      <c r="B125" s="171" t="s">
        <v>280</v>
      </c>
      <c r="C125" s="188" t="s">
        <v>281</v>
      </c>
      <c r="D125" s="172" t="s">
        <v>118</v>
      </c>
      <c r="E125" s="173">
        <v>0.20327999999999999</v>
      </c>
      <c r="F125" s="174"/>
      <c r="G125" s="175">
        <f>ROUND(E125*F125,2)</f>
        <v>0</v>
      </c>
      <c r="H125" s="174"/>
      <c r="I125" s="175">
        <f>ROUND(E125*H125,2)</f>
        <v>0</v>
      </c>
      <c r="J125" s="174"/>
      <c r="K125" s="175">
        <f>ROUND(E125*J125,2)</f>
        <v>0</v>
      </c>
      <c r="L125" s="175">
        <v>21</v>
      </c>
      <c r="M125" s="175">
        <f>G125*(1+L125/100)</f>
        <v>0</v>
      </c>
      <c r="N125" s="173">
        <v>0.55000000000000004</v>
      </c>
      <c r="O125" s="173">
        <f>ROUND(E125*N125,2)</f>
        <v>0.11</v>
      </c>
      <c r="P125" s="173">
        <v>0</v>
      </c>
      <c r="Q125" s="173">
        <f>ROUND(E125*P125,2)</f>
        <v>0</v>
      </c>
      <c r="R125" s="175"/>
      <c r="S125" s="175" t="s">
        <v>130</v>
      </c>
      <c r="T125" s="176" t="s">
        <v>121</v>
      </c>
      <c r="U125" s="159">
        <v>0</v>
      </c>
      <c r="V125" s="159">
        <f>ROUND(E125*U125,2)</f>
        <v>0</v>
      </c>
      <c r="W125" s="159"/>
      <c r="X125" s="159" t="s">
        <v>270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271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89" t="s">
        <v>282</v>
      </c>
      <c r="D126" s="161"/>
      <c r="E126" s="162">
        <v>0.11088000000000001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127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89" t="s">
        <v>283</v>
      </c>
      <c r="D127" s="161"/>
      <c r="E127" s="162">
        <v>9.2399999999999996E-2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127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>
        <v>45</v>
      </c>
      <c r="B128" s="156" t="s">
        <v>284</v>
      </c>
      <c r="C128" s="191" t="s">
        <v>285</v>
      </c>
      <c r="D128" s="157" t="s">
        <v>0</v>
      </c>
      <c r="E128" s="184"/>
      <c r="F128" s="160"/>
      <c r="G128" s="159">
        <f>ROUND(E128*F128,2)</f>
        <v>0</v>
      </c>
      <c r="H128" s="160"/>
      <c r="I128" s="159">
        <f>ROUND(E128*H128,2)</f>
        <v>0</v>
      </c>
      <c r="J128" s="160"/>
      <c r="K128" s="159">
        <f>ROUND(E128*J128,2)</f>
        <v>0</v>
      </c>
      <c r="L128" s="159">
        <v>21</v>
      </c>
      <c r="M128" s="159">
        <f>G128*(1+L128/100)</f>
        <v>0</v>
      </c>
      <c r="N128" s="158">
        <v>0</v>
      </c>
      <c r="O128" s="158">
        <f>ROUND(E128*N128,2)</f>
        <v>0</v>
      </c>
      <c r="P128" s="158">
        <v>0</v>
      </c>
      <c r="Q128" s="158">
        <f>ROUND(E128*P128,2)</f>
        <v>0</v>
      </c>
      <c r="R128" s="159" t="s">
        <v>173</v>
      </c>
      <c r="S128" s="159" t="s">
        <v>120</v>
      </c>
      <c r="T128" s="159" t="s">
        <v>121</v>
      </c>
      <c r="U128" s="159">
        <v>0</v>
      </c>
      <c r="V128" s="159">
        <f>ROUND(E128*U128,2)</f>
        <v>0</v>
      </c>
      <c r="W128" s="159"/>
      <c r="X128" s="159" t="s">
        <v>167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168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252" t="s">
        <v>286</v>
      </c>
      <c r="D129" s="253"/>
      <c r="E129" s="253"/>
      <c r="F129" s="253"/>
      <c r="G129" s="253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125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x14ac:dyDescent="0.25">
      <c r="A130" s="164" t="s">
        <v>114</v>
      </c>
      <c r="B130" s="165" t="s">
        <v>77</v>
      </c>
      <c r="C130" s="187" t="s">
        <v>78</v>
      </c>
      <c r="D130" s="166"/>
      <c r="E130" s="167"/>
      <c r="F130" s="168"/>
      <c r="G130" s="168">
        <f>SUMIF(AG131:AG148,"&lt;&gt;NOR",G131:G148)</f>
        <v>0</v>
      </c>
      <c r="H130" s="168"/>
      <c r="I130" s="168">
        <f>SUM(I131:I148)</f>
        <v>0</v>
      </c>
      <c r="J130" s="168"/>
      <c r="K130" s="168">
        <f>SUM(K131:K148)</f>
        <v>0</v>
      </c>
      <c r="L130" s="168"/>
      <c r="M130" s="168">
        <f>SUM(M131:M148)</f>
        <v>0</v>
      </c>
      <c r="N130" s="167"/>
      <c r="O130" s="167">
        <f>SUM(O131:O148)</f>
        <v>0.13</v>
      </c>
      <c r="P130" s="167"/>
      <c r="Q130" s="167">
        <f>SUM(Q131:Q148)</f>
        <v>0.11</v>
      </c>
      <c r="R130" s="168"/>
      <c r="S130" s="168"/>
      <c r="T130" s="169"/>
      <c r="U130" s="163"/>
      <c r="V130" s="163">
        <f>SUM(V131:V148)</f>
        <v>27.54</v>
      </c>
      <c r="W130" s="163"/>
      <c r="X130" s="163"/>
      <c r="AG130" t="s">
        <v>115</v>
      </c>
    </row>
    <row r="131" spans="1:60" ht="20.399999999999999" outlineLevel="1" x14ac:dyDescent="0.25">
      <c r="A131" s="177">
        <v>46</v>
      </c>
      <c r="B131" s="178" t="s">
        <v>287</v>
      </c>
      <c r="C131" s="190" t="s">
        <v>288</v>
      </c>
      <c r="D131" s="179" t="s">
        <v>177</v>
      </c>
      <c r="E131" s="180">
        <v>6</v>
      </c>
      <c r="F131" s="181"/>
      <c r="G131" s="182">
        <f>ROUND(E131*F131,2)</f>
        <v>0</v>
      </c>
      <c r="H131" s="181"/>
      <c r="I131" s="182">
        <f>ROUND(E131*H131,2)</f>
        <v>0</v>
      </c>
      <c r="J131" s="181"/>
      <c r="K131" s="182">
        <f>ROUND(E131*J131,2)</f>
        <v>0</v>
      </c>
      <c r="L131" s="182">
        <v>21</v>
      </c>
      <c r="M131" s="182">
        <f>G131*(1+L131/100)</f>
        <v>0</v>
      </c>
      <c r="N131" s="180">
        <v>2.5200000000000001E-3</v>
      </c>
      <c r="O131" s="180">
        <f>ROUND(E131*N131,2)</f>
        <v>0.02</v>
      </c>
      <c r="P131" s="180">
        <v>0</v>
      </c>
      <c r="Q131" s="180">
        <f>ROUND(E131*P131,2)</f>
        <v>0</v>
      </c>
      <c r="R131" s="182" t="s">
        <v>289</v>
      </c>
      <c r="S131" s="182" t="s">
        <v>120</v>
      </c>
      <c r="T131" s="183" t="s">
        <v>121</v>
      </c>
      <c r="U131" s="159">
        <v>0.29554999999999998</v>
      </c>
      <c r="V131" s="159">
        <f>ROUND(E131*U131,2)</f>
        <v>1.77</v>
      </c>
      <c r="W131" s="159"/>
      <c r="X131" s="159" t="s">
        <v>122</v>
      </c>
      <c r="Y131" s="148"/>
      <c r="Z131" s="148"/>
      <c r="AA131" s="148"/>
      <c r="AB131" s="148"/>
      <c r="AC131" s="148"/>
      <c r="AD131" s="148"/>
      <c r="AE131" s="148"/>
      <c r="AF131" s="148"/>
      <c r="AG131" s="148" t="s">
        <v>123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ht="30.6" outlineLevel="1" x14ac:dyDescent="0.25">
      <c r="A132" s="170">
        <v>47</v>
      </c>
      <c r="B132" s="171" t="s">
        <v>290</v>
      </c>
      <c r="C132" s="188" t="s">
        <v>291</v>
      </c>
      <c r="D132" s="172" t="s">
        <v>134</v>
      </c>
      <c r="E132" s="173">
        <v>1.26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3">
        <v>8.1099999999999992E-3</v>
      </c>
      <c r="O132" s="173">
        <f>ROUND(E132*N132,2)</f>
        <v>0.01</v>
      </c>
      <c r="P132" s="173">
        <v>0</v>
      </c>
      <c r="Q132" s="173">
        <f>ROUND(E132*P132,2)</f>
        <v>0</v>
      </c>
      <c r="R132" s="175" t="s">
        <v>289</v>
      </c>
      <c r="S132" s="175" t="s">
        <v>120</v>
      </c>
      <c r="T132" s="176" t="s">
        <v>121</v>
      </c>
      <c r="U132" s="159">
        <v>2.8462499999999999</v>
      </c>
      <c r="V132" s="159">
        <f>ROUND(E132*U132,2)</f>
        <v>3.59</v>
      </c>
      <c r="W132" s="159"/>
      <c r="X132" s="159" t="s">
        <v>122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123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5">
      <c r="A133" s="155"/>
      <c r="B133" s="156"/>
      <c r="C133" s="189" t="s">
        <v>292</v>
      </c>
      <c r="D133" s="161"/>
      <c r="E133" s="162">
        <v>1.26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127</v>
      </c>
      <c r="AH133" s="148">
        <v>5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20.399999999999999" outlineLevel="1" x14ac:dyDescent="0.25">
      <c r="A134" s="170">
        <v>48</v>
      </c>
      <c r="B134" s="171" t="s">
        <v>293</v>
      </c>
      <c r="C134" s="188" t="s">
        <v>294</v>
      </c>
      <c r="D134" s="172" t="s">
        <v>177</v>
      </c>
      <c r="E134" s="173">
        <v>18</v>
      </c>
      <c r="F134" s="174"/>
      <c r="G134" s="175">
        <f>ROUND(E134*F134,2)</f>
        <v>0</v>
      </c>
      <c r="H134" s="174"/>
      <c r="I134" s="175">
        <f>ROUND(E134*H134,2)</f>
        <v>0</v>
      </c>
      <c r="J134" s="174"/>
      <c r="K134" s="175">
        <f>ROUND(E134*J134,2)</f>
        <v>0</v>
      </c>
      <c r="L134" s="175">
        <v>21</v>
      </c>
      <c r="M134" s="175">
        <f>G134*(1+L134/100)</f>
        <v>0</v>
      </c>
      <c r="N134" s="173">
        <v>3.2799999999999999E-3</v>
      </c>
      <c r="O134" s="173">
        <f>ROUND(E134*N134,2)</f>
        <v>0.06</v>
      </c>
      <c r="P134" s="173">
        <v>0</v>
      </c>
      <c r="Q134" s="173">
        <f>ROUND(E134*P134,2)</f>
        <v>0</v>
      </c>
      <c r="R134" s="175" t="s">
        <v>289</v>
      </c>
      <c r="S134" s="175" t="s">
        <v>120</v>
      </c>
      <c r="T134" s="176" t="s">
        <v>121</v>
      </c>
      <c r="U134" s="159">
        <v>0.56452999999999998</v>
      </c>
      <c r="V134" s="159">
        <f>ROUND(E134*U134,2)</f>
        <v>10.16</v>
      </c>
      <c r="W134" s="159"/>
      <c r="X134" s="159" t="s">
        <v>122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123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55"/>
      <c r="B135" s="156"/>
      <c r="C135" s="189" t="s">
        <v>295</v>
      </c>
      <c r="D135" s="161"/>
      <c r="E135" s="162">
        <v>18</v>
      </c>
      <c r="F135" s="159"/>
      <c r="G135" s="159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127</v>
      </c>
      <c r="AH135" s="148">
        <v>5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0.399999999999999" outlineLevel="1" x14ac:dyDescent="0.25">
      <c r="A136" s="177">
        <v>49</v>
      </c>
      <c r="B136" s="178" t="s">
        <v>296</v>
      </c>
      <c r="C136" s="190" t="s">
        <v>297</v>
      </c>
      <c r="D136" s="179" t="s">
        <v>172</v>
      </c>
      <c r="E136" s="180">
        <v>2</v>
      </c>
      <c r="F136" s="181"/>
      <c r="G136" s="182">
        <f>ROUND(E136*F136,2)</f>
        <v>0</v>
      </c>
      <c r="H136" s="181"/>
      <c r="I136" s="182">
        <f>ROUND(E136*H136,2)</f>
        <v>0</v>
      </c>
      <c r="J136" s="181"/>
      <c r="K136" s="182">
        <f>ROUND(E136*J136,2)</f>
        <v>0</v>
      </c>
      <c r="L136" s="182">
        <v>21</v>
      </c>
      <c r="M136" s="182">
        <f>G136*(1+L136/100)</f>
        <v>0</v>
      </c>
      <c r="N136" s="180">
        <v>5.0400000000000002E-3</v>
      </c>
      <c r="O136" s="180">
        <f>ROUND(E136*N136,2)</f>
        <v>0.01</v>
      </c>
      <c r="P136" s="180">
        <v>0</v>
      </c>
      <c r="Q136" s="180">
        <f>ROUND(E136*P136,2)</f>
        <v>0</v>
      </c>
      <c r="R136" s="182" t="s">
        <v>289</v>
      </c>
      <c r="S136" s="182" t="s">
        <v>120</v>
      </c>
      <c r="T136" s="183" t="s">
        <v>121</v>
      </c>
      <c r="U136" s="159">
        <v>1.0510999999999999</v>
      </c>
      <c r="V136" s="159">
        <f>ROUND(E136*U136,2)</f>
        <v>2.1</v>
      </c>
      <c r="W136" s="159"/>
      <c r="X136" s="159" t="s">
        <v>122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123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30.6" outlineLevel="1" x14ac:dyDescent="0.25">
      <c r="A137" s="177">
        <v>50</v>
      </c>
      <c r="B137" s="178" t="s">
        <v>298</v>
      </c>
      <c r="C137" s="190" t="s">
        <v>299</v>
      </c>
      <c r="D137" s="179" t="s">
        <v>177</v>
      </c>
      <c r="E137" s="180">
        <v>10</v>
      </c>
      <c r="F137" s="181"/>
      <c r="G137" s="182">
        <f>ROUND(E137*F137,2)</f>
        <v>0</v>
      </c>
      <c r="H137" s="181"/>
      <c r="I137" s="182">
        <f>ROUND(E137*H137,2)</f>
        <v>0</v>
      </c>
      <c r="J137" s="181"/>
      <c r="K137" s="182">
        <f>ROUND(E137*J137,2)</f>
        <v>0</v>
      </c>
      <c r="L137" s="182">
        <v>21</v>
      </c>
      <c r="M137" s="182">
        <f>G137*(1+L137/100)</f>
        <v>0</v>
      </c>
      <c r="N137" s="180">
        <v>2.9299999999999999E-3</v>
      </c>
      <c r="O137" s="180">
        <f>ROUND(E137*N137,2)</f>
        <v>0.03</v>
      </c>
      <c r="P137" s="180">
        <v>0</v>
      </c>
      <c r="Q137" s="180">
        <f>ROUND(E137*P137,2)</f>
        <v>0</v>
      </c>
      <c r="R137" s="182" t="s">
        <v>289</v>
      </c>
      <c r="S137" s="182" t="s">
        <v>120</v>
      </c>
      <c r="T137" s="183" t="s">
        <v>121</v>
      </c>
      <c r="U137" s="159">
        <v>0.61895</v>
      </c>
      <c r="V137" s="159">
        <f>ROUND(E137*U137,2)</f>
        <v>6.19</v>
      </c>
      <c r="W137" s="159"/>
      <c r="X137" s="159" t="s">
        <v>122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123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20.399999999999999" outlineLevel="1" x14ac:dyDescent="0.25">
      <c r="A138" s="177">
        <v>51</v>
      </c>
      <c r="B138" s="178" t="s">
        <v>300</v>
      </c>
      <c r="C138" s="190" t="s">
        <v>301</v>
      </c>
      <c r="D138" s="179" t="s">
        <v>177</v>
      </c>
      <c r="E138" s="180">
        <v>6</v>
      </c>
      <c r="F138" s="181"/>
      <c r="G138" s="182">
        <f>ROUND(E138*F138,2)</f>
        <v>0</v>
      </c>
      <c r="H138" s="181"/>
      <c r="I138" s="182">
        <f>ROUND(E138*H138,2)</f>
        <v>0</v>
      </c>
      <c r="J138" s="181"/>
      <c r="K138" s="182">
        <f>ROUND(E138*J138,2)</f>
        <v>0</v>
      </c>
      <c r="L138" s="182">
        <v>21</v>
      </c>
      <c r="M138" s="182">
        <f>G138*(1+L138/100)</f>
        <v>0</v>
      </c>
      <c r="N138" s="180">
        <v>0</v>
      </c>
      <c r="O138" s="180">
        <f>ROUND(E138*N138,2)</f>
        <v>0</v>
      </c>
      <c r="P138" s="180">
        <v>2.0500000000000002E-3</v>
      </c>
      <c r="Q138" s="180">
        <f>ROUND(E138*P138,2)</f>
        <v>0.01</v>
      </c>
      <c r="R138" s="182" t="s">
        <v>289</v>
      </c>
      <c r="S138" s="182" t="s">
        <v>120</v>
      </c>
      <c r="T138" s="183" t="s">
        <v>121</v>
      </c>
      <c r="U138" s="159">
        <v>5.2900000000000003E-2</v>
      </c>
      <c r="V138" s="159">
        <f>ROUND(E138*U138,2)</f>
        <v>0.32</v>
      </c>
      <c r="W138" s="159"/>
      <c r="X138" s="159" t="s">
        <v>122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123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ht="20.399999999999999" outlineLevel="1" x14ac:dyDescent="0.25">
      <c r="A139" s="170">
        <v>52</v>
      </c>
      <c r="B139" s="171" t="s">
        <v>302</v>
      </c>
      <c r="C139" s="188" t="s">
        <v>303</v>
      </c>
      <c r="D139" s="172" t="s">
        <v>134</v>
      </c>
      <c r="E139" s="173">
        <v>1.26</v>
      </c>
      <c r="F139" s="174"/>
      <c r="G139" s="175">
        <f>ROUND(E139*F139,2)</f>
        <v>0</v>
      </c>
      <c r="H139" s="174"/>
      <c r="I139" s="175">
        <f>ROUND(E139*H139,2)</f>
        <v>0</v>
      </c>
      <c r="J139" s="174"/>
      <c r="K139" s="175">
        <f>ROUND(E139*J139,2)</f>
        <v>0</v>
      </c>
      <c r="L139" s="175">
        <v>21</v>
      </c>
      <c r="M139" s="175">
        <f>G139*(1+L139/100)</f>
        <v>0</v>
      </c>
      <c r="N139" s="173">
        <v>0</v>
      </c>
      <c r="O139" s="173">
        <f>ROUND(E139*N139,2)</f>
        <v>0</v>
      </c>
      <c r="P139" s="173">
        <v>7.2100000000000003E-3</v>
      </c>
      <c r="Q139" s="173">
        <f>ROUND(E139*P139,2)</f>
        <v>0.01</v>
      </c>
      <c r="R139" s="175" t="s">
        <v>289</v>
      </c>
      <c r="S139" s="175" t="s">
        <v>120</v>
      </c>
      <c r="T139" s="176" t="s">
        <v>121</v>
      </c>
      <c r="U139" s="159">
        <v>0.17249999999999999</v>
      </c>
      <c r="V139" s="159">
        <f>ROUND(E139*U139,2)</f>
        <v>0.22</v>
      </c>
      <c r="W139" s="159"/>
      <c r="X139" s="159" t="s">
        <v>122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123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55"/>
      <c r="B140" s="156"/>
      <c r="C140" s="189" t="s">
        <v>304</v>
      </c>
      <c r="D140" s="161"/>
      <c r="E140" s="162">
        <v>1.26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127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5">
      <c r="A141" s="170">
        <v>53</v>
      </c>
      <c r="B141" s="171" t="s">
        <v>305</v>
      </c>
      <c r="C141" s="188" t="s">
        <v>306</v>
      </c>
      <c r="D141" s="172" t="s">
        <v>172</v>
      </c>
      <c r="E141" s="173">
        <v>18</v>
      </c>
      <c r="F141" s="174"/>
      <c r="G141" s="175">
        <f>ROUND(E141*F141,2)</f>
        <v>0</v>
      </c>
      <c r="H141" s="174"/>
      <c r="I141" s="175">
        <f>ROUND(E141*H141,2)</f>
        <v>0</v>
      </c>
      <c r="J141" s="174"/>
      <c r="K141" s="175">
        <f>ROUND(E141*J141,2)</f>
        <v>0</v>
      </c>
      <c r="L141" s="175">
        <v>21</v>
      </c>
      <c r="M141" s="175">
        <f>G141*(1+L141/100)</f>
        <v>0</v>
      </c>
      <c r="N141" s="173">
        <v>0</v>
      </c>
      <c r="O141" s="173">
        <f>ROUND(E141*N141,2)</f>
        <v>0</v>
      </c>
      <c r="P141" s="173">
        <v>6.8999999999999997E-4</v>
      </c>
      <c r="Q141" s="173">
        <f>ROUND(E141*P141,2)</f>
        <v>0.01</v>
      </c>
      <c r="R141" s="175" t="s">
        <v>289</v>
      </c>
      <c r="S141" s="175" t="s">
        <v>120</v>
      </c>
      <c r="T141" s="176" t="s">
        <v>121</v>
      </c>
      <c r="U141" s="159">
        <v>6.5549999999999997E-2</v>
      </c>
      <c r="V141" s="159">
        <f>ROUND(E141*U141,2)</f>
        <v>1.18</v>
      </c>
      <c r="W141" s="159"/>
      <c r="X141" s="159" t="s">
        <v>122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123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5">
      <c r="A142" s="155"/>
      <c r="B142" s="156"/>
      <c r="C142" s="189" t="s">
        <v>307</v>
      </c>
      <c r="D142" s="161"/>
      <c r="E142" s="162">
        <v>18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127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70">
        <v>54</v>
      </c>
      <c r="B143" s="171" t="s">
        <v>308</v>
      </c>
      <c r="C143" s="188" t="s">
        <v>309</v>
      </c>
      <c r="D143" s="172" t="s">
        <v>177</v>
      </c>
      <c r="E143" s="173">
        <v>18</v>
      </c>
      <c r="F143" s="174"/>
      <c r="G143" s="175">
        <f>ROUND(E143*F143,2)</f>
        <v>0</v>
      </c>
      <c r="H143" s="174"/>
      <c r="I143" s="175">
        <f>ROUND(E143*H143,2)</f>
        <v>0</v>
      </c>
      <c r="J143" s="174"/>
      <c r="K143" s="175">
        <f>ROUND(E143*J143,2)</f>
        <v>0</v>
      </c>
      <c r="L143" s="175">
        <v>21</v>
      </c>
      <c r="M143" s="175">
        <f>G143*(1+L143/100)</f>
        <v>0</v>
      </c>
      <c r="N143" s="173">
        <v>0</v>
      </c>
      <c r="O143" s="173">
        <f>ROUND(E143*N143,2)</f>
        <v>0</v>
      </c>
      <c r="P143" s="173">
        <v>3.3600000000000001E-3</v>
      </c>
      <c r="Q143" s="173">
        <f>ROUND(E143*P143,2)</f>
        <v>0.06</v>
      </c>
      <c r="R143" s="175" t="s">
        <v>289</v>
      </c>
      <c r="S143" s="175" t="s">
        <v>120</v>
      </c>
      <c r="T143" s="176" t="s">
        <v>121</v>
      </c>
      <c r="U143" s="159">
        <v>7.9350000000000004E-2</v>
      </c>
      <c r="V143" s="159">
        <f>ROUND(E143*U143,2)</f>
        <v>1.43</v>
      </c>
      <c r="W143" s="159"/>
      <c r="X143" s="159" t="s">
        <v>122</v>
      </c>
      <c r="Y143" s="148"/>
      <c r="Z143" s="148"/>
      <c r="AA143" s="148"/>
      <c r="AB143" s="148"/>
      <c r="AC143" s="148"/>
      <c r="AD143" s="148"/>
      <c r="AE143" s="148"/>
      <c r="AF143" s="148"/>
      <c r="AG143" s="148" t="s">
        <v>123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5">
      <c r="A144" s="155"/>
      <c r="B144" s="156"/>
      <c r="C144" s="189" t="s">
        <v>310</v>
      </c>
      <c r="D144" s="161"/>
      <c r="E144" s="162">
        <v>18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48"/>
      <c r="Z144" s="148"/>
      <c r="AA144" s="148"/>
      <c r="AB144" s="148"/>
      <c r="AC144" s="148"/>
      <c r="AD144" s="148"/>
      <c r="AE144" s="148"/>
      <c r="AF144" s="148"/>
      <c r="AG144" s="148" t="s">
        <v>127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5">
      <c r="A145" s="177">
        <v>55</v>
      </c>
      <c r="B145" s="178" t="s">
        <v>311</v>
      </c>
      <c r="C145" s="190" t="s">
        <v>312</v>
      </c>
      <c r="D145" s="179" t="s">
        <v>177</v>
      </c>
      <c r="E145" s="180">
        <v>10</v>
      </c>
      <c r="F145" s="181"/>
      <c r="G145" s="182">
        <f>ROUND(E145*F145,2)</f>
        <v>0</v>
      </c>
      <c r="H145" s="181"/>
      <c r="I145" s="182">
        <f>ROUND(E145*H145,2)</f>
        <v>0</v>
      </c>
      <c r="J145" s="181"/>
      <c r="K145" s="182">
        <f>ROUND(E145*J145,2)</f>
        <v>0</v>
      </c>
      <c r="L145" s="182">
        <v>21</v>
      </c>
      <c r="M145" s="182">
        <f>G145*(1+L145/100)</f>
        <v>0</v>
      </c>
      <c r="N145" s="180">
        <v>0</v>
      </c>
      <c r="O145" s="180">
        <f>ROUND(E145*N145,2)</f>
        <v>0</v>
      </c>
      <c r="P145" s="180">
        <v>2.2599999999999999E-3</v>
      </c>
      <c r="Q145" s="180">
        <f>ROUND(E145*P145,2)</f>
        <v>0.02</v>
      </c>
      <c r="R145" s="182" t="s">
        <v>289</v>
      </c>
      <c r="S145" s="182" t="s">
        <v>120</v>
      </c>
      <c r="T145" s="183" t="s">
        <v>121</v>
      </c>
      <c r="U145" s="159">
        <v>5.7500000000000002E-2</v>
      </c>
      <c r="V145" s="159">
        <f>ROUND(E145*U145,2)</f>
        <v>0.57999999999999996</v>
      </c>
      <c r="W145" s="159"/>
      <c r="X145" s="159" t="s">
        <v>122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123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ht="20.399999999999999" outlineLevel="1" x14ac:dyDescent="0.25">
      <c r="A146" s="170">
        <v>56</v>
      </c>
      <c r="B146" s="171" t="s">
        <v>313</v>
      </c>
      <c r="C146" s="188" t="s">
        <v>314</v>
      </c>
      <c r="D146" s="172" t="s">
        <v>315</v>
      </c>
      <c r="E146" s="173">
        <v>6</v>
      </c>
      <c r="F146" s="174"/>
      <c r="G146" s="175">
        <f>ROUND(E146*F146,2)</f>
        <v>0</v>
      </c>
      <c r="H146" s="174"/>
      <c r="I146" s="175">
        <f>ROUND(E146*H146,2)</f>
        <v>0</v>
      </c>
      <c r="J146" s="174"/>
      <c r="K146" s="175">
        <f>ROUND(E146*J146,2)</f>
        <v>0</v>
      </c>
      <c r="L146" s="175">
        <v>21</v>
      </c>
      <c r="M146" s="175">
        <f>G146*(1+L146/100)</f>
        <v>0</v>
      </c>
      <c r="N146" s="173">
        <v>0</v>
      </c>
      <c r="O146" s="173">
        <f>ROUND(E146*N146,2)</f>
        <v>0</v>
      </c>
      <c r="P146" s="173">
        <v>0</v>
      </c>
      <c r="Q146" s="173">
        <f>ROUND(E146*P146,2)</f>
        <v>0</v>
      </c>
      <c r="R146" s="175"/>
      <c r="S146" s="175" t="s">
        <v>130</v>
      </c>
      <c r="T146" s="176" t="s">
        <v>121</v>
      </c>
      <c r="U146" s="159">
        <v>0</v>
      </c>
      <c r="V146" s="159">
        <f>ROUND(E146*U146,2)</f>
        <v>0</v>
      </c>
      <c r="W146" s="159"/>
      <c r="X146" s="159" t="s">
        <v>122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123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5">
      <c r="A147" s="155">
        <v>57</v>
      </c>
      <c r="B147" s="156" t="s">
        <v>316</v>
      </c>
      <c r="C147" s="191" t="s">
        <v>317</v>
      </c>
      <c r="D147" s="157" t="s">
        <v>0</v>
      </c>
      <c r="E147" s="184"/>
      <c r="F147" s="160"/>
      <c r="G147" s="159">
        <f>ROUND(E147*F147,2)</f>
        <v>0</v>
      </c>
      <c r="H147" s="160"/>
      <c r="I147" s="159">
        <f>ROUND(E147*H147,2)</f>
        <v>0</v>
      </c>
      <c r="J147" s="160"/>
      <c r="K147" s="159">
        <f>ROUND(E147*J147,2)</f>
        <v>0</v>
      </c>
      <c r="L147" s="159">
        <v>21</v>
      </c>
      <c r="M147" s="159">
        <f>G147*(1+L147/100)</f>
        <v>0</v>
      </c>
      <c r="N147" s="158">
        <v>0</v>
      </c>
      <c r="O147" s="158">
        <f>ROUND(E147*N147,2)</f>
        <v>0</v>
      </c>
      <c r="P147" s="158">
        <v>0</v>
      </c>
      <c r="Q147" s="158">
        <f>ROUND(E147*P147,2)</f>
        <v>0</v>
      </c>
      <c r="R147" s="159" t="s">
        <v>289</v>
      </c>
      <c r="S147" s="159" t="s">
        <v>120</v>
      </c>
      <c r="T147" s="159" t="s">
        <v>121</v>
      </c>
      <c r="U147" s="159">
        <v>0</v>
      </c>
      <c r="V147" s="159">
        <f>ROUND(E147*U147,2)</f>
        <v>0</v>
      </c>
      <c r="W147" s="159"/>
      <c r="X147" s="159" t="s">
        <v>167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168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55"/>
      <c r="B148" s="156"/>
      <c r="C148" s="252" t="s">
        <v>286</v>
      </c>
      <c r="D148" s="253"/>
      <c r="E148" s="253"/>
      <c r="F148" s="253"/>
      <c r="G148" s="253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125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x14ac:dyDescent="0.25">
      <c r="A149" s="164" t="s">
        <v>114</v>
      </c>
      <c r="B149" s="165" t="s">
        <v>79</v>
      </c>
      <c r="C149" s="187" t="s">
        <v>80</v>
      </c>
      <c r="D149" s="166"/>
      <c r="E149" s="167"/>
      <c r="F149" s="168"/>
      <c r="G149" s="168">
        <f>SUMIF(AG150:AG170,"&lt;&gt;NOR",G150:G170)</f>
        <v>0</v>
      </c>
      <c r="H149" s="168"/>
      <c r="I149" s="168">
        <f>SUM(I150:I170)</f>
        <v>0</v>
      </c>
      <c r="J149" s="168"/>
      <c r="K149" s="168">
        <f>SUM(K150:K170)</f>
        <v>0</v>
      </c>
      <c r="L149" s="168"/>
      <c r="M149" s="168">
        <f>SUM(M150:M170)</f>
        <v>0</v>
      </c>
      <c r="N149" s="167"/>
      <c r="O149" s="167">
        <f>SUM(O150:O170)</f>
        <v>10.540000000000001</v>
      </c>
      <c r="P149" s="167"/>
      <c r="Q149" s="167">
        <f>SUM(Q150:Q170)</f>
        <v>6.8</v>
      </c>
      <c r="R149" s="168"/>
      <c r="S149" s="168"/>
      <c r="T149" s="169"/>
      <c r="U149" s="163"/>
      <c r="V149" s="163">
        <f>SUM(V150:V170)</f>
        <v>163.65</v>
      </c>
      <c r="W149" s="163"/>
      <c r="X149" s="163"/>
      <c r="AG149" t="s">
        <v>115</v>
      </c>
    </row>
    <row r="150" spans="1:60" outlineLevel="1" x14ac:dyDescent="0.25">
      <c r="A150" s="170">
        <v>58</v>
      </c>
      <c r="B150" s="171" t="s">
        <v>318</v>
      </c>
      <c r="C150" s="188" t="s">
        <v>319</v>
      </c>
      <c r="D150" s="172" t="s">
        <v>134</v>
      </c>
      <c r="E150" s="173">
        <v>16</v>
      </c>
      <c r="F150" s="174"/>
      <c r="G150" s="175">
        <f>ROUND(E150*F150,2)</f>
        <v>0</v>
      </c>
      <c r="H150" s="174"/>
      <c r="I150" s="175">
        <f>ROUND(E150*H150,2)</f>
        <v>0</v>
      </c>
      <c r="J150" s="174"/>
      <c r="K150" s="175">
        <f>ROUND(E150*J150,2)</f>
        <v>0</v>
      </c>
      <c r="L150" s="175">
        <v>21</v>
      </c>
      <c r="M150" s="175">
        <f>G150*(1+L150/100)</f>
        <v>0</v>
      </c>
      <c r="N150" s="173">
        <v>0</v>
      </c>
      <c r="O150" s="173">
        <f>ROUND(E150*N150,2)</f>
        <v>0</v>
      </c>
      <c r="P150" s="173">
        <v>3.4000000000000002E-2</v>
      </c>
      <c r="Q150" s="173">
        <f>ROUND(E150*P150,2)</f>
        <v>0.54</v>
      </c>
      <c r="R150" s="175" t="s">
        <v>320</v>
      </c>
      <c r="S150" s="175" t="s">
        <v>120</v>
      </c>
      <c r="T150" s="176" t="s">
        <v>121</v>
      </c>
      <c r="U150" s="159">
        <v>0.22</v>
      </c>
      <c r="V150" s="159">
        <f>ROUND(E150*U150,2)</f>
        <v>3.52</v>
      </c>
      <c r="W150" s="159"/>
      <c r="X150" s="159" t="s">
        <v>122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123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189" t="s">
        <v>321</v>
      </c>
      <c r="D151" s="161"/>
      <c r="E151" s="162">
        <v>16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127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5">
      <c r="A152" s="170">
        <v>59</v>
      </c>
      <c r="B152" s="171" t="s">
        <v>322</v>
      </c>
      <c r="C152" s="188" t="s">
        <v>323</v>
      </c>
      <c r="D152" s="172" t="s">
        <v>134</v>
      </c>
      <c r="E152" s="173">
        <v>144</v>
      </c>
      <c r="F152" s="174"/>
      <c r="G152" s="175">
        <f>ROUND(E152*F152,2)</f>
        <v>0</v>
      </c>
      <c r="H152" s="174"/>
      <c r="I152" s="175">
        <f>ROUND(E152*H152,2)</f>
        <v>0</v>
      </c>
      <c r="J152" s="174"/>
      <c r="K152" s="175">
        <f>ROUND(E152*J152,2)</f>
        <v>0</v>
      </c>
      <c r="L152" s="175">
        <v>21</v>
      </c>
      <c r="M152" s="175">
        <f>G152*(1+L152/100)</f>
        <v>0</v>
      </c>
      <c r="N152" s="173">
        <v>0</v>
      </c>
      <c r="O152" s="173">
        <f>ROUND(E152*N152,2)</f>
        <v>0</v>
      </c>
      <c r="P152" s="173">
        <v>4.2000000000000003E-2</v>
      </c>
      <c r="Q152" s="173">
        <f>ROUND(E152*P152,2)</f>
        <v>6.05</v>
      </c>
      <c r="R152" s="175" t="s">
        <v>320</v>
      </c>
      <c r="S152" s="175" t="s">
        <v>120</v>
      </c>
      <c r="T152" s="176" t="s">
        <v>121</v>
      </c>
      <c r="U152" s="159">
        <v>0.14199999999999999</v>
      </c>
      <c r="V152" s="159">
        <f>ROUND(E152*U152,2)</f>
        <v>20.45</v>
      </c>
      <c r="W152" s="159"/>
      <c r="X152" s="159" t="s">
        <v>122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123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5">
      <c r="A153" s="155"/>
      <c r="B153" s="156"/>
      <c r="C153" s="189" t="s">
        <v>324</v>
      </c>
      <c r="D153" s="161"/>
      <c r="E153" s="162">
        <v>144</v>
      </c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127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5">
      <c r="A154" s="170">
        <v>60</v>
      </c>
      <c r="B154" s="171" t="s">
        <v>325</v>
      </c>
      <c r="C154" s="188" t="s">
        <v>326</v>
      </c>
      <c r="D154" s="172" t="s">
        <v>177</v>
      </c>
      <c r="E154" s="173">
        <v>9</v>
      </c>
      <c r="F154" s="174"/>
      <c r="G154" s="175">
        <f>ROUND(E154*F154,2)</f>
        <v>0</v>
      </c>
      <c r="H154" s="174"/>
      <c r="I154" s="175">
        <f>ROUND(E154*H154,2)</f>
        <v>0</v>
      </c>
      <c r="J154" s="174"/>
      <c r="K154" s="175">
        <f>ROUND(E154*J154,2)</f>
        <v>0</v>
      </c>
      <c r="L154" s="175">
        <v>21</v>
      </c>
      <c r="M154" s="175">
        <f>G154*(1+L154/100)</f>
        <v>0</v>
      </c>
      <c r="N154" s="173">
        <v>0</v>
      </c>
      <c r="O154" s="173">
        <f>ROUND(E154*N154,2)</f>
        <v>0</v>
      </c>
      <c r="P154" s="173">
        <v>2.3E-2</v>
      </c>
      <c r="Q154" s="173">
        <f>ROUND(E154*P154,2)</f>
        <v>0.21</v>
      </c>
      <c r="R154" s="175" t="s">
        <v>320</v>
      </c>
      <c r="S154" s="175" t="s">
        <v>120</v>
      </c>
      <c r="T154" s="176" t="s">
        <v>121</v>
      </c>
      <c r="U154" s="159">
        <v>8.4000000000000005E-2</v>
      </c>
      <c r="V154" s="159">
        <f>ROUND(E154*U154,2)</f>
        <v>0.76</v>
      </c>
      <c r="W154" s="159"/>
      <c r="X154" s="159" t="s">
        <v>122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123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5">
      <c r="A155" s="155"/>
      <c r="B155" s="156"/>
      <c r="C155" s="189" t="s">
        <v>327</v>
      </c>
      <c r="D155" s="161"/>
      <c r="E155" s="162">
        <v>9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127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5">
      <c r="A156" s="170">
        <v>61</v>
      </c>
      <c r="B156" s="171" t="s">
        <v>328</v>
      </c>
      <c r="C156" s="188" t="s">
        <v>329</v>
      </c>
      <c r="D156" s="172" t="s">
        <v>134</v>
      </c>
      <c r="E156" s="173">
        <v>16</v>
      </c>
      <c r="F156" s="174"/>
      <c r="G156" s="175">
        <f>ROUND(E156*F156,2)</f>
        <v>0</v>
      </c>
      <c r="H156" s="174"/>
      <c r="I156" s="175">
        <f>ROUND(E156*H156,2)</f>
        <v>0</v>
      </c>
      <c r="J156" s="174"/>
      <c r="K156" s="175">
        <f>ROUND(E156*J156,2)</f>
        <v>0</v>
      </c>
      <c r="L156" s="175">
        <v>21</v>
      </c>
      <c r="M156" s="175">
        <f>G156*(1+L156/100)</f>
        <v>0</v>
      </c>
      <c r="N156" s="173">
        <v>0</v>
      </c>
      <c r="O156" s="173">
        <f>ROUND(E156*N156,2)</f>
        <v>0</v>
      </c>
      <c r="P156" s="173">
        <v>0</v>
      </c>
      <c r="Q156" s="173">
        <f>ROUND(E156*P156,2)</f>
        <v>0</v>
      </c>
      <c r="R156" s="175" t="s">
        <v>320</v>
      </c>
      <c r="S156" s="175" t="s">
        <v>120</v>
      </c>
      <c r="T156" s="176" t="s">
        <v>121</v>
      </c>
      <c r="U156" s="159">
        <v>0.57699999999999996</v>
      </c>
      <c r="V156" s="159">
        <f>ROUND(E156*U156,2)</f>
        <v>9.23</v>
      </c>
      <c r="W156" s="159"/>
      <c r="X156" s="159" t="s">
        <v>122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123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55"/>
      <c r="B157" s="156"/>
      <c r="C157" s="189" t="s">
        <v>330</v>
      </c>
      <c r="D157" s="161"/>
      <c r="E157" s="162">
        <v>16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127</v>
      </c>
      <c r="AH157" s="148">
        <v>5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ht="20.399999999999999" outlineLevel="1" x14ac:dyDescent="0.25">
      <c r="A158" s="170">
        <v>62</v>
      </c>
      <c r="B158" s="171" t="s">
        <v>331</v>
      </c>
      <c r="C158" s="188" t="s">
        <v>332</v>
      </c>
      <c r="D158" s="172" t="s">
        <v>134</v>
      </c>
      <c r="E158" s="173">
        <v>144</v>
      </c>
      <c r="F158" s="174"/>
      <c r="G158" s="175">
        <f>ROUND(E158*F158,2)</f>
        <v>0</v>
      </c>
      <c r="H158" s="174"/>
      <c r="I158" s="175">
        <f>ROUND(E158*H158,2)</f>
        <v>0</v>
      </c>
      <c r="J158" s="174"/>
      <c r="K158" s="175">
        <f>ROUND(E158*J158,2)</f>
        <v>0</v>
      </c>
      <c r="L158" s="175">
        <v>21</v>
      </c>
      <c r="M158" s="175">
        <f>G158*(1+L158/100)</f>
        <v>0</v>
      </c>
      <c r="N158" s="173">
        <v>7.2279999999999997E-2</v>
      </c>
      <c r="O158" s="173">
        <f>ROUND(E158*N158,2)</f>
        <v>10.41</v>
      </c>
      <c r="P158" s="173">
        <v>0</v>
      </c>
      <c r="Q158" s="173">
        <f>ROUND(E158*P158,2)</f>
        <v>0</v>
      </c>
      <c r="R158" s="175" t="s">
        <v>320</v>
      </c>
      <c r="S158" s="175" t="s">
        <v>120</v>
      </c>
      <c r="T158" s="176" t="s">
        <v>121</v>
      </c>
      <c r="U158" s="159">
        <v>0.65</v>
      </c>
      <c r="V158" s="159">
        <f>ROUND(E158*U158,2)</f>
        <v>93.6</v>
      </c>
      <c r="W158" s="159"/>
      <c r="X158" s="159" t="s">
        <v>122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123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5">
      <c r="A159" s="155"/>
      <c r="B159" s="156"/>
      <c r="C159" s="189" t="s">
        <v>234</v>
      </c>
      <c r="D159" s="161"/>
      <c r="E159" s="162">
        <v>144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127</v>
      </c>
      <c r="AH159" s="148">
        <v>5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5">
      <c r="A160" s="170">
        <v>63</v>
      </c>
      <c r="B160" s="171" t="s">
        <v>333</v>
      </c>
      <c r="C160" s="188" t="s">
        <v>334</v>
      </c>
      <c r="D160" s="172" t="s">
        <v>177</v>
      </c>
      <c r="E160" s="173">
        <v>52.5</v>
      </c>
      <c r="F160" s="174"/>
      <c r="G160" s="175">
        <f>ROUND(E160*F160,2)</f>
        <v>0</v>
      </c>
      <c r="H160" s="174"/>
      <c r="I160" s="175">
        <f>ROUND(E160*H160,2)</f>
        <v>0</v>
      </c>
      <c r="J160" s="174"/>
      <c r="K160" s="175">
        <f>ROUND(E160*J160,2)</f>
        <v>0</v>
      </c>
      <c r="L160" s="175">
        <v>21</v>
      </c>
      <c r="M160" s="175">
        <f>G160*(1+L160/100)</f>
        <v>0</v>
      </c>
      <c r="N160" s="173">
        <v>1.0000000000000001E-5</v>
      </c>
      <c r="O160" s="173">
        <f>ROUND(E160*N160,2)</f>
        <v>0</v>
      </c>
      <c r="P160" s="173">
        <v>0</v>
      </c>
      <c r="Q160" s="173">
        <f>ROUND(E160*P160,2)</f>
        <v>0</v>
      </c>
      <c r="R160" s="175" t="s">
        <v>320</v>
      </c>
      <c r="S160" s="175" t="s">
        <v>120</v>
      </c>
      <c r="T160" s="176" t="s">
        <v>121</v>
      </c>
      <c r="U160" s="159">
        <v>0.45</v>
      </c>
      <c r="V160" s="159">
        <f>ROUND(E160*U160,2)</f>
        <v>23.63</v>
      </c>
      <c r="W160" s="159"/>
      <c r="X160" s="159" t="s">
        <v>122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123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5">
      <c r="A161" s="155"/>
      <c r="B161" s="156"/>
      <c r="C161" s="189" t="s">
        <v>335</v>
      </c>
      <c r="D161" s="161"/>
      <c r="E161" s="162">
        <v>4.5</v>
      </c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127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5">
      <c r="A162" s="155"/>
      <c r="B162" s="156"/>
      <c r="C162" s="189" t="s">
        <v>336</v>
      </c>
      <c r="D162" s="161"/>
      <c r="E162" s="162">
        <v>48</v>
      </c>
      <c r="F162" s="159"/>
      <c r="G162" s="1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127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ht="20.399999999999999" outlineLevel="1" x14ac:dyDescent="0.25">
      <c r="A163" s="170">
        <v>64</v>
      </c>
      <c r="B163" s="171" t="s">
        <v>337</v>
      </c>
      <c r="C163" s="188" t="s">
        <v>338</v>
      </c>
      <c r="D163" s="172" t="s">
        <v>134</v>
      </c>
      <c r="E163" s="173">
        <v>144</v>
      </c>
      <c r="F163" s="174"/>
      <c r="G163" s="175">
        <f>ROUND(E163*F163,2)</f>
        <v>0</v>
      </c>
      <c r="H163" s="174"/>
      <c r="I163" s="175">
        <f>ROUND(E163*H163,2)</f>
        <v>0</v>
      </c>
      <c r="J163" s="174"/>
      <c r="K163" s="175">
        <f>ROUND(E163*J163,2)</f>
        <v>0</v>
      </c>
      <c r="L163" s="175">
        <v>21</v>
      </c>
      <c r="M163" s="175">
        <f>G163*(1+L163/100)</f>
        <v>0</v>
      </c>
      <c r="N163" s="173">
        <v>3.0000000000000001E-5</v>
      </c>
      <c r="O163" s="173">
        <f>ROUND(E163*N163,2)</f>
        <v>0</v>
      </c>
      <c r="P163" s="173">
        <v>0</v>
      </c>
      <c r="Q163" s="173">
        <f>ROUND(E163*P163,2)</f>
        <v>0</v>
      </c>
      <c r="R163" s="175" t="s">
        <v>320</v>
      </c>
      <c r="S163" s="175" t="s">
        <v>120</v>
      </c>
      <c r="T163" s="176" t="s">
        <v>121</v>
      </c>
      <c r="U163" s="159">
        <v>5.3999999999999999E-2</v>
      </c>
      <c r="V163" s="159">
        <f>ROUND(E163*U163,2)</f>
        <v>7.78</v>
      </c>
      <c r="W163" s="159"/>
      <c r="X163" s="159" t="s">
        <v>122</v>
      </c>
      <c r="Y163" s="148"/>
      <c r="Z163" s="148"/>
      <c r="AA163" s="148"/>
      <c r="AB163" s="148"/>
      <c r="AC163" s="148"/>
      <c r="AD163" s="148"/>
      <c r="AE163" s="148"/>
      <c r="AF163" s="148"/>
      <c r="AG163" s="148" t="s">
        <v>123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5">
      <c r="A164" s="155"/>
      <c r="B164" s="156"/>
      <c r="C164" s="189" t="s">
        <v>339</v>
      </c>
      <c r="D164" s="161"/>
      <c r="E164" s="162">
        <v>144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127</v>
      </c>
      <c r="AH164" s="148">
        <v>5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5">
      <c r="A165" s="170">
        <v>65</v>
      </c>
      <c r="B165" s="171" t="s">
        <v>340</v>
      </c>
      <c r="C165" s="188" t="s">
        <v>341</v>
      </c>
      <c r="D165" s="172" t="s">
        <v>177</v>
      </c>
      <c r="E165" s="173">
        <v>9</v>
      </c>
      <c r="F165" s="174"/>
      <c r="G165" s="175">
        <f>ROUND(E165*F165,2)</f>
        <v>0</v>
      </c>
      <c r="H165" s="174"/>
      <c r="I165" s="175">
        <f>ROUND(E165*H165,2)</f>
        <v>0</v>
      </c>
      <c r="J165" s="174"/>
      <c r="K165" s="175">
        <f>ROUND(E165*J165,2)</f>
        <v>0</v>
      </c>
      <c r="L165" s="175">
        <v>21</v>
      </c>
      <c r="M165" s="175">
        <f>G165*(1+L165/100)</f>
        <v>0</v>
      </c>
      <c r="N165" s="173">
        <v>1.427E-2</v>
      </c>
      <c r="O165" s="173">
        <f>ROUND(E165*N165,2)</f>
        <v>0.13</v>
      </c>
      <c r="P165" s="173">
        <v>0</v>
      </c>
      <c r="Q165" s="173">
        <f>ROUND(E165*P165,2)</f>
        <v>0</v>
      </c>
      <c r="R165" s="175" t="s">
        <v>320</v>
      </c>
      <c r="S165" s="175" t="s">
        <v>120</v>
      </c>
      <c r="T165" s="176" t="s">
        <v>121</v>
      </c>
      <c r="U165" s="159">
        <v>0.42</v>
      </c>
      <c r="V165" s="159">
        <f>ROUND(E165*U165,2)</f>
        <v>3.78</v>
      </c>
      <c r="W165" s="159"/>
      <c r="X165" s="159" t="s">
        <v>122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123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5">
      <c r="A166" s="155"/>
      <c r="B166" s="156"/>
      <c r="C166" s="189" t="s">
        <v>327</v>
      </c>
      <c r="D166" s="161"/>
      <c r="E166" s="162">
        <v>9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127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5">
      <c r="A167" s="170">
        <v>66</v>
      </c>
      <c r="B167" s="171" t="s">
        <v>342</v>
      </c>
      <c r="C167" s="188" t="s">
        <v>343</v>
      </c>
      <c r="D167" s="172" t="s">
        <v>177</v>
      </c>
      <c r="E167" s="173">
        <v>18</v>
      </c>
      <c r="F167" s="174"/>
      <c r="G167" s="175">
        <f>ROUND(E167*F167,2)</f>
        <v>0</v>
      </c>
      <c r="H167" s="174"/>
      <c r="I167" s="175">
        <f>ROUND(E167*H167,2)</f>
        <v>0</v>
      </c>
      <c r="J167" s="174"/>
      <c r="K167" s="175">
        <f>ROUND(E167*J167,2)</f>
        <v>0</v>
      </c>
      <c r="L167" s="175">
        <v>21</v>
      </c>
      <c r="M167" s="175">
        <f>G167*(1+L167/100)</f>
        <v>0</v>
      </c>
      <c r="N167" s="173">
        <v>2.5000000000000001E-4</v>
      </c>
      <c r="O167" s="173">
        <f>ROUND(E167*N167,2)</f>
        <v>0</v>
      </c>
      <c r="P167" s="173">
        <v>0</v>
      </c>
      <c r="Q167" s="173">
        <f>ROUND(E167*P167,2)</f>
        <v>0</v>
      </c>
      <c r="R167" s="175"/>
      <c r="S167" s="175" t="s">
        <v>130</v>
      </c>
      <c r="T167" s="176" t="s">
        <v>121</v>
      </c>
      <c r="U167" s="159">
        <v>0.05</v>
      </c>
      <c r="V167" s="159">
        <f>ROUND(E167*U167,2)</f>
        <v>0.9</v>
      </c>
      <c r="W167" s="159"/>
      <c r="X167" s="159" t="s">
        <v>122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123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5">
      <c r="A168" s="155"/>
      <c r="B168" s="156"/>
      <c r="C168" s="189" t="s">
        <v>344</v>
      </c>
      <c r="D168" s="161"/>
      <c r="E168" s="162">
        <v>18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127</v>
      </c>
      <c r="AH168" s="148">
        <v>5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5">
      <c r="A169" s="155">
        <v>67</v>
      </c>
      <c r="B169" s="156" t="s">
        <v>345</v>
      </c>
      <c r="C169" s="191" t="s">
        <v>346</v>
      </c>
      <c r="D169" s="157" t="s">
        <v>0</v>
      </c>
      <c r="E169" s="184"/>
      <c r="F169" s="160"/>
      <c r="G169" s="159">
        <f>ROUND(E169*F169,2)</f>
        <v>0</v>
      </c>
      <c r="H169" s="160"/>
      <c r="I169" s="159">
        <f>ROUND(E169*H169,2)</f>
        <v>0</v>
      </c>
      <c r="J169" s="160"/>
      <c r="K169" s="159">
        <f>ROUND(E169*J169,2)</f>
        <v>0</v>
      </c>
      <c r="L169" s="159">
        <v>21</v>
      </c>
      <c r="M169" s="159">
        <f>G169*(1+L169/100)</f>
        <v>0</v>
      </c>
      <c r="N169" s="158">
        <v>0</v>
      </c>
      <c r="O169" s="158">
        <f>ROUND(E169*N169,2)</f>
        <v>0</v>
      </c>
      <c r="P169" s="158">
        <v>0</v>
      </c>
      <c r="Q169" s="158">
        <f>ROUND(E169*P169,2)</f>
        <v>0</v>
      </c>
      <c r="R169" s="159" t="s">
        <v>320</v>
      </c>
      <c r="S169" s="159" t="s">
        <v>120</v>
      </c>
      <c r="T169" s="159" t="s">
        <v>121</v>
      </c>
      <c r="U169" s="159">
        <v>2.3E-2</v>
      </c>
      <c r="V169" s="159">
        <f>ROUND(E169*U169,2)</f>
        <v>0</v>
      </c>
      <c r="W169" s="159"/>
      <c r="X169" s="159" t="s">
        <v>167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168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5">
      <c r="A170" s="155"/>
      <c r="B170" s="156"/>
      <c r="C170" s="252" t="s">
        <v>286</v>
      </c>
      <c r="D170" s="253"/>
      <c r="E170" s="253"/>
      <c r="F170" s="253"/>
      <c r="G170" s="253"/>
      <c r="H170" s="159"/>
      <c r="I170" s="159"/>
      <c r="J170" s="159"/>
      <c r="K170" s="159"/>
      <c r="L170" s="159"/>
      <c r="M170" s="159"/>
      <c r="N170" s="158"/>
      <c r="O170" s="158"/>
      <c r="P170" s="158"/>
      <c r="Q170" s="158"/>
      <c r="R170" s="159"/>
      <c r="S170" s="159"/>
      <c r="T170" s="159"/>
      <c r="U170" s="159"/>
      <c r="V170" s="159"/>
      <c r="W170" s="159"/>
      <c r="X170" s="159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125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x14ac:dyDescent="0.25">
      <c r="A171" s="164" t="s">
        <v>114</v>
      </c>
      <c r="B171" s="165" t="s">
        <v>81</v>
      </c>
      <c r="C171" s="187" t="s">
        <v>82</v>
      </c>
      <c r="D171" s="166"/>
      <c r="E171" s="167"/>
      <c r="F171" s="168"/>
      <c r="G171" s="168">
        <f>SUMIF(AG172:AG173,"&lt;&gt;NOR",G172:G173)</f>
        <v>0</v>
      </c>
      <c r="H171" s="168"/>
      <c r="I171" s="168">
        <f>SUM(I172:I173)</f>
        <v>0</v>
      </c>
      <c r="J171" s="168"/>
      <c r="K171" s="168">
        <f>SUM(K172:K173)</f>
        <v>0</v>
      </c>
      <c r="L171" s="168"/>
      <c r="M171" s="168">
        <f>SUM(M172:M173)</f>
        <v>0</v>
      </c>
      <c r="N171" s="167"/>
      <c r="O171" s="167">
        <f>SUM(O172:O173)</f>
        <v>0.3</v>
      </c>
      <c r="P171" s="167"/>
      <c r="Q171" s="167">
        <f>SUM(Q172:Q173)</f>
        <v>0</v>
      </c>
      <c r="R171" s="168"/>
      <c r="S171" s="168"/>
      <c r="T171" s="169"/>
      <c r="U171" s="163"/>
      <c r="V171" s="163">
        <f>SUM(V172:V173)</f>
        <v>150.43</v>
      </c>
      <c r="W171" s="163"/>
      <c r="X171" s="163"/>
      <c r="AG171" t="s">
        <v>115</v>
      </c>
    </row>
    <row r="172" spans="1:60" outlineLevel="1" x14ac:dyDescent="0.25">
      <c r="A172" s="170">
        <v>68</v>
      </c>
      <c r="B172" s="171" t="s">
        <v>347</v>
      </c>
      <c r="C172" s="188" t="s">
        <v>348</v>
      </c>
      <c r="D172" s="172" t="s">
        <v>349</v>
      </c>
      <c r="E172" s="173">
        <v>1</v>
      </c>
      <c r="F172" s="174"/>
      <c r="G172" s="175">
        <f>ROUND(E172*F172,2)</f>
        <v>0</v>
      </c>
      <c r="H172" s="174"/>
      <c r="I172" s="175">
        <f>ROUND(E172*H172,2)</f>
        <v>0</v>
      </c>
      <c r="J172" s="174"/>
      <c r="K172" s="175">
        <f>ROUND(E172*J172,2)</f>
        <v>0</v>
      </c>
      <c r="L172" s="175">
        <v>21</v>
      </c>
      <c r="M172" s="175">
        <f>G172*(1+L172/100)</f>
        <v>0</v>
      </c>
      <c r="N172" s="173">
        <v>0.29942999999999997</v>
      </c>
      <c r="O172" s="173">
        <f>ROUND(E172*N172,2)</f>
        <v>0.3</v>
      </c>
      <c r="P172" s="173">
        <v>0</v>
      </c>
      <c r="Q172" s="173">
        <f>ROUND(E172*P172,2)</f>
        <v>0</v>
      </c>
      <c r="R172" s="175" t="s">
        <v>350</v>
      </c>
      <c r="S172" s="175" t="s">
        <v>120</v>
      </c>
      <c r="T172" s="176" t="s">
        <v>121</v>
      </c>
      <c r="U172" s="159">
        <v>150.43144000000001</v>
      </c>
      <c r="V172" s="159">
        <f>ROUND(E172*U172,2)</f>
        <v>150.43</v>
      </c>
      <c r="W172" s="159"/>
      <c r="X172" s="159" t="s">
        <v>351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352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ht="61.8" outlineLevel="1" x14ac:dyDescent="0.25">
      <c r="A173" s="155"/>
      <c r="B173" s="156"/>
      <c r="C173" s="254" t="s">
        <v>353</v>
      </c>
      <c r="D173" s="255"/>
      <c r="E173" s="255"/>
      <c r="F173" s="255"/>
      <c r="G173" s="255"/>
      <c r="H173" s="159"/>
      <c r="I173" s="159"/>
      <c r="J173" s="159"/>
      <c r="K173" s="159"/>
      <c r="L173" s="159"/>
      <c r="M173" s="159"/>
      <c r="N173" s="158"/>
      <c r="O173" s="158"/>
      <c r="P173" s="158"/>
      <c r="Q173" s="158"/>
      <c r="R173" s="159"/>
      <c r="S173" s="159"/>
      <c r="T173" s="159"/>
      <c r="U173" s="159"/>
      <c r="V173" s="159"/>
      <c r="W173" s="159"/>
      <c r="X173" s="159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125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85" t="str">
        <f>C173</f>
        <v>vedení uzemňovací na povrchu objektů včetně svorek upevnění a připojení, bez nátěru, z drátů hromosvodových 11 343 D 8 mm včetně dodávky, vedení uzemňovací v zemi včetně svorek, propojení a izolace spojů z uzemňovacího pásku 30 x 4 mm včetně dodávky, svodový vodič z drátů hromosvodových 11 343 D 8 mm včetně dodávky včetně podpěr  a jejich dodávky, jímací tyč včetně upevnění na střešní hřeben včetně dodávky a držáku jímací tyče, svorky hromosvodové do dvou šroubů, tyčový zemnič včetně zaražení do země a připojení vedení, ochranné úhelníky s držáky do zdiva, označení svodů smaltovanými štítky nebo z umělé hmoty, napínací šroub s okem včetně vypnutí svodu, ochranné pospojování pevně uložené z mědi průřezu 4 - 16 mm.</v>
      </c>
      <c r="BB173" s="148"/>
      <c r="BC173" s="148"/>
      <c r="BD173" s="148"/>
      <c r="BE173" s="148"/>
      <c r="BF173" s="148"/>
      <c r="BG173" s="148"/>
      <c r="BH173" s="148"/>
    </row>
    <row r="174" spans="1:60" x14ac:dyDescent="0.25">
      <c r="A174" s="164" t="s">
        <v>114</v>
      </c>
      <c r="B174" s="165" t="s">
        <v>83</v>
      </c>
      <c r="C174" s="187" t="s">
        <v>84</v>
      </c>
      <c r="D174" s="166"/>
      <c r="E174" s="167"/>
      <c r="F174" s="168"/>
      <c r="G174" s="168">
        <f>SUMIF(AG175:AG180,"&lt;&gt;NOR",G175:G180)</f>
        <v>0</v>
      </c>
      <c r="H174" s="168"/>
      <c r="I174" s="168">
        <f>SUM(I175:I180)</f>
        <v>0</v>
      </c>
      <c r="J174" s="168"/>
      <c r="K174" s="168">
        <f>SUM(K175:K180)</f>
        <v>0</v>
      </c>
      <c r="L174" s="168"/>
      <c r="M174" s="168">
        <f>SUM(M175:M180)</f>
        <v>0</v>
      </c>
      <c r="N174" s="167"/>
      <c r="O174" s="167">
        <f>SUM(O175:O180)</f>
        <v>0</v>
      </c>
      <c r="P174" s="167"/>
      <c r="Q174" s="167">
        <f>SUM(Q175:Q180)</f>
        <v>0</v>
      </c>
      <c r="R174" s="168"/>
      <c r="S174" s="168"/>
      <c r="T174" s="169"/>
      <c r="U174" s="163"/>
      <c r="V174" s="163">
        <f>SUM(V175:V180)</f>
        <v>39.119999999999997</v>
      </c>
      <c r="W174" s="163"/>
      <c r="X174" s="163"/>
      <c r="AG174" t="s">
        <v>115</v>
      </c>
    </row>
    <row r="175" spans="1:60" outlineLevel="1" x14ac:dyDescent="0.25">
      <c r="A175" s="177">
        <v>69</v>
      </c>
      <c r="B175" s="178" t="s">
        <v>354</v>
      </c>
      <c r="C175" s="190" t="s">
        <v>355</v>
      </c>
      <c r="D175" s="179" t="s">
        <v>166</v>
      </c>
      <c r="E175" s="180">
        <v>15.838900000000001</v>
      </c>
      <c r="F175" s="181"/>
      <c r="G175" s="182">
        <f t="shared" ref="G175:G180" si="0">ROUND(E175*F175,2)</f>
        <v>0</v>
      </c>
      <c r="H175" s="181"/>
      <c r="I175" s="182">
        <f t="shared" ref="I175:I180" si="1">ROUND(E175*H175,2)</f>
        <v>0</v>
      </c>
      <c r="J175" s="181"/>
      <c r="K175" s="182">
        <f t="shared" ref="K175:K180" si="2">ROUND(E175*J175,2)</f>
        <v>0</v>
      </c>
      <c r="L175" s="182">
        <v>21</v>
      </c>
      <c r="M175" s="182">
        <f t="shared" ref="M175:M180" si="3">G175*(1+L175/100)</f>
        <v>0</v>
      </c>
      <c r="N175" s="180">
        <v>0</v>
      </c>
      <c r="O175" s="180">
        <f t="shared" ref="O175:O180" si="4">ROUND(E175*N175,2)</f>
        <v>0</v>
      </c>
      <c r="P175" s="180">
        <v>0</v>
      </c>
      <c r="Q175" s="180">
        <f t="shared" ref="Q175:Q180" si="5">ROUND(E175*P175,2)</f>
        <v>0</v>
      </c>
      <c r="R175" s="182" t="s">
        <v>356</v>
      </c>
      <c r="S175" s="182" t="s">
        <v>120</v>
      </c>
      <c r="T175" s="183" t="s">
        <v>121</v>
      </c>
      <c r="U175" s="159">
        <v>0.93300000000000005</v>
      </c>
      <c r="V175" s="159">
        <f t="shared" ref="V175:V180" si="6">ROUND(E175*U175,2)</f>
        <v>14.78</v>
      </c>
      <c r="W175" s="159"/>
      <c r="X175" s="159" t="s">
        <v>357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358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5">
      <c r="A176" s="177">
        <v>70</v>
      </c>
      <c r="B176" s="178" t="s">
        <v>359</v>
      </c>
      <c r="C176" s="190" t="s">
        <v>360</v>
      </c>
      <c r="D176" s="179" t="s">
        <v>166</v>
      </c>
      <c r="E176" s="180">
        <v>15.838900000000001</v>
      </c>
      <c r="F176" s="181"/>
      <c r="G176" s="182">
        <f t="shared" si="0"/>
        <v>0</v>
      </c>
      <c r="H176" s="181"/>
      <c r="I176" s="182">
        <f t="shared" si="1"/>
        <v>0</v>
      </c>
      <c r="J176" s="181"/>
      <c r="K176" s="182">
        <f t="shared" si="2"/>
        <v>0</v>
      </c>
      <c r="L176" s="182">
        <v>21</v>
      </c>
      <c r="M176" s="182">
        <f t="shared" si="3"/>
        <v>0</v>
      </c>
      <c r="N176" s="180">
        <v>0</v>
      </c>
      <c r="O176" s="180">
        <f t="shared" si="4"/>
        <v>0</v>
      </c>
      <c r="P176" s="180">
        <v>0</v>
      </c>
      <c r="Q176" s="180">
        <f t="shared" si="5"/>
        <v>0</v>
      </c>
      <c r="R176" s="182" t="s">
        <v>356</v>
      </c>
      <c r="S176" s="182" t="s">
        <v>120</v>
      </c>
      <c r="T176" s="183" t="s">
        <v>121</v>
      </c>
      <c r="U176" s="159">
        <v>0.49</v>
      </c>
      <c r="V176" s="159">
        <f t="shared" si="6"/>
        <v>7.76</v>
      </c>
      <c r="W176" s="159"/>
      <c r="X176" s="159" t="s">
        <v>357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358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5">
      <c r="A177" s="177">
        <v>71</v>
      </c>
      <c r="B177" s="178" t="s">
        <v>361</v>
      </c>
      <c r="C177" s="190" t="s">
        <v>362</v>
      </c>
      <c r="D177" s="179" t="s">
        <v>166</v>
      </c>
      <c r="E177" s="180">
        <v>15.838900000000001</v>
      </c>
      <c r="F177" s="181"/>
      <c r="G177" s="182">
        <f t="shared" si="0"/>
        <v>0</v>
      </c>
      <c r="H177" s="181"/>
      <c r="I177" s="182">
        <f t="shared" si="1"/>
        <v>0</v>
      </c>
      <c r="J177" s="181"/>
      <c r="K177" s="182">
        <f t="shared" si="2"/>
        <v>0</v>
      </c>
      <c r="L177" s="182">
        <v>21</v>
      </c>
      <c r="M177" s="182">
        <f t="shared" si="3"/>
        <v>0</v>
      </c>
      <c r="N177" s="180">
        <v>0</v>
      </c>
      <c r="O177" s="180">
        <f t="shared" si="4"/>
        <v>0</v>
      </c>
      <c r="P177" s="180">
        <v>0</v>
      </c>
      <c r="Q177" s="180">
        <f t="shared" si="5"/>
        <v>0</v>
      </c>
      <c r="R177" s="182" t="s">
        <v>356</v>
      </c>
      <c r="S177" s="182" t="s">
        <v>120</v>
      </c>
      <c r="T177" s="183" t="s">
        <v>121</v>
      </c>
      <c r="U177" s="159">
        <v>0</v>
      </c>
      <c r="V177" s="159">
        <f t="shared" si="6"/>
        <v>0</v>
      </c>
      <c r="W177" s="159"/>
      <c r="X177" s="159" t="s">
        <v>357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358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5">
      <c r="A178" s="177">
        <v>72</v>
      </c>
      <c r="B178" s="178" t="s">
        <v>363</v>
      </c>
      <c r="C178" s="190" t="s">
        <v>364</v>
      </c>
      <c r="D178" s="179" t="s">
        <v>166</v>
      </c>
      <c r="E178" s="180">
        <v>15.838900000000001</v>
      </c>
      <c r="F178" s="181"/>
      <c r="G178" s="182">
        <f t="shared" si="0"/>
        <v>0</v>
      </c>
      <c r="H178" s="181"/>
      <c r="I178" s="182">
        <f t="shared" si="1"/>
        <v>0</v>
      </c>
      <c r="J178" s="181"/>
      <c r="K178" s="182">
        <f t="shared" si="2"/>
        <v>0</v>
      </c>
      <c r="L178" s="182">
        <v>21</v>
      </c>
      <c r="M178" s="182">
        <f t="shared" si="3"/>
        <v>0</v>
      </c>
      <c r="N178" s="180">
        <v>0</v>
      </c>
      <c r="O178" s="180">
        <f t="shared" si="4"/>
        <v>0</v>
      </c>
      <c r="P178" s="180">
        <v>0</v>
      </c>
      <c r="Q178" s="180">
        <f t="shared" si="5"/>
        <v>0</v>
      </c>
      <c r="R178" s="182" t="s">
        <v>356</v>
      </c>
      <c r="S178" s="182" t="s">
        <v>120</v>
      </c>
      <c r="T178" s="183" t="s">
        <v>121</v>
      </c>
      <c r="U178" s="159">
        <v>0.94199999999999995</v>
      </c>
      <c r="V178" s="159">
        <f t="shared" si="6"/>
        <v>14.92</v>
      </c>
      <c r="W178" s="159"/>
      <c r="X178" s="159" t="s">
        <v>357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358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5">
      <c r="A179" s="177">
        <v>73</v>
      </c>
      <c r="B179" s="178" t="s">
        <v>365</v>
      </c>
      <c r="C179" s="190" t="s">
        <v>366</v>
      </c>
      <c r="D179" s="179" t="s">
        <v>166</v>
      </c>
      <c r="E179" s="180">
        <v>15.838900000000001</v>
      </c>
      <c r="F179" s="181"/>
      <c r="G179" s="182">
        <f t="shared" si="0"/>
        <v>0</v>
      </c>
      <c r="H179" s="181"/>
      <c r="I179" s="182">
        <f t="shared" si="1"/>
        <v>0</v>
      </c>
      <c r="J179" s="181"/>
      <c r="K179" s="182">
        <f t="shared" si="2"/>
        <v>0</v>
      </c>
      <c r="L179" s="182">
        <v>21</v>
      </c>
      <c r="M179" s="182">
        <f t="shared" si="3"/>
        <v>0</v>
      </c>
      <c r="N179" s="180">
        <v>0</v>
      </c>
      <c r="O179" s="180">
        <f t="shared" si="4"/>
        <v>0</v>
      </c>
      <c r="P179" s="180">
        <v>0</v>
      </c>
      <c r="Q179" s="180">
        <f t="shared" si="5"/>
        <v>0</v>
      </c>
      <c r="R179" s="182" t="s">
        <v>356</v>
      </c>
      <c r="S179" s="182" t="s">
        <v>120</v>
      </c>
      <c r="T179" s="183" t="s">
        <v>121</v>
      </c>
      <c r="U179" s="159">
        <v>0.105</v>
      </c>
      <c r="V179" s="159">
        <f t="shared" si="6"/>
        <v>1.66</v>
      </c>
      <c r="W179" s="159"/>
      <c r="X179" s="159" t="s">
        <v>357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358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5">
      <c r="A180" s="177">
        <v>74</v>
      </c>
      <c r="B180" s="178" t="s">
        <v>367</v>
      </c>
      <c r="C180" s="190" t="s">
        <v>368</v>
      </c>
      <c r="D180" s="179" t="s">
        <v>166</v>
      </c>
      <c r="E180" s="180">
        <v>15.838900000000001</v>
      </c>
      <c r="F180" s="181"/>
      <c r="G180" s="182">
        <f t="shared" si="0"/>
        <v>0</v>
      </c>
      <c r="H180" s="181"/>
      <c r="I180" s="182">
        <f t="shared" si="1"/>
        <v>0</v>
      </c>
      <c r="J180" s="181"/>
      <c r="K180" s="182">
        <f t="shared" si="2"/>
        <v>0</v>
      </c>
      <c r="L180" s="182">
        <v>21</v>
      </c>
      <c r="M180" s="182">
        <f t="shared" si="3"/>
        <v>0</v>
      </c>
      <c r="N180" s="180">
        <v>0</v>
      </c>
      <c r="O180" s="180">
        <f t="shared" si="4"/>
        <v>0</v>
      </c>
      <c r="P180" s="180">
        <v>0</v>
      </c>
      <c r="Q180" s="180">
        <f t="shared" si="5"/>
        <v>0</v>
      </c>
      <c r="R180" s="182" t="s">
        <v>356</v>
      </c>
      <c r="S180" s="182" t="s">
        <v>120</v>
      </c>
      <c r="T180" s="183" t="s">
        <v>121</v>
      </c>
      <c r="U180" s="159">
        <v>0</v>
      </c>
      <c r="V180" s="159">
        <f t="shared" si="6"/>
        <v>0</v>
      </c>
      <c r="W180" s="159"/>
      <c r="X180" s="159" t="s">
        <v>357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358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x14ac:dyDescent="0.25">
      <c r="A181" s="164" t="s">
        <v>114</v>
      </c>
      <c r="B181" s="165" t="s">
        <v>86</v>
      </c>
      <c r="C181" s="187" t="s">
        <v>27</v>
      </c>
      <c r="D181" s="166"/>
      <c r="E181" s="167"/>
      <c r="F181" s="168"/>
      <c r="G181" s="168">
        <f>SUMIF(AG182:AG184,"&lt;&gt;NOR",G182:G184)</f>
        <v>0</v>
      </c>
      <c r="H181" s="168"/>
      <c r="I181" s="168">
        <f>SUM(I182:I184)</f>
        <v>0</v>
      </c>
      <c r="J181" s="168"/>
      <c r="K181" s="168">
        <f>SUM(K182:K184)</f>
        <v>0</v>
      </c>
      <c r="L181" s="168"/>
      <c r="M181" s="168">
        <f>SUM(M182:M184)</f>
        <v>0</v>
      </c>
      <c r="N181" s="167"/>
      <c r="O181" s="167">
        <f>SUM(O182:O184)</f>
        <v>0</v>
      </c>
      <c r="P181" s="167"/>
      <c r="Q181" s="167">
        <f>SUM(Q182:Q184)</f>
        <v>0</v>
      </c>
      <c r="R181" s="168"/>
      <c r="S181" s="168"/>
      <c r="T181" s="169"/>
      <c r="U181" s="163"/>
      <c r="V181" s="163">
        <f>SUM(V182:V184)</f>
        <v>0</v>
      </c>
      <c r="W181" s="163"/>
      <c r="X181" s="163"/>
      <c r="AG181" t="s">
        <v>115</v>
      </c>
    </row>
    <row r="182" spans="1:60" outlineLevel="1" x14ac:dyDescent="0.25">
      <c r="A182" s="177">
        <v>75</v>
      </c>
      <c r="B182" s="178" t="s">
        <v>369</v>
      </c>
      <c r="C182" s="190" t="s">
        <v>370</v>
      </c>
      <c r="D182" s="179" t="s">
        <v>371</v>
      </c>
      <c r="E182" s="180">
        <v>1</v>
      </c>
      <c r="F182" s="181"/>
      <c r="G182" s="182">
        <f>ROUND(E182*F182,2)</f>
        <v>0</v>
      </c>
      <c r="H182" s="181"/>
      <c r="I182" s="182">
        <f>ROUND(E182*H182,2)</f>
        <v>0</v>
      </c>
      <c r="J182" s="181"/>
      <c r="K182" s="182">
        <f>ROUND(E182*J182,2)</f>
        <v>0</v>
      </c>
      <c r="L182" s="182">
        <v>21</v>
      </c>
      <c r="M182" s="182">
        <f>G182*(1+L182/100)</f>
        <v>0</v>
      </c>
      <c r="N182" s="180">
        <v>0</v>
      </c>
      <c r="O182" s="180">
        <f>ROUND(E182*N182,2)</f>
        <v>0</v>
      </c>
      <c r="P182" s="180">
        <v>0</v>
      </c>
      <c r="Q182" s="180">
        <f>ROUND(E182*P182,2)</f>
        <v>0</v>
      </c>
      <c r="R182" s="182"/>
      <c r="S182" s="182" t="s">
        <v>120</v>
      </c>
      <c r="T182" s="183" t="s">
        <v>121</v>
      </c>
      <c r="U182" s="159">
        <v>0</v>
      </c>
      <c r="V182" s="159">
        <f>ROUND(E182*U182,2)</f>
        <v>0</v>
      </c>
      <c r="W182" s="159"/>
      <c r="X182" s="159" t="s">
        <v>372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373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5">
      <c r="A183" s="177">
        <v>76</v>
      </c>
      <c r="B183" s="178" t="s">
        <v>374</v>
      </c>
      <c r="C183" s="190" t="s">
        <v>375</v>
      </c>
      <c r="D183" s="179" t="s">
        <v>371</v>
      </c>
      <c r="E183" s="180">
        <v>1</v>
      </c>
      <c r="F183" s="181"/>
      <c r="G183" s="182">
        <f>ROUND(E183*F183,2)</f>
        <v>0</v>
      </c>
      <c r="H183" s="181"/>
      <c r="I183" s="182">
        <f>ROUND(E183*H183,2)</f>
        <v>0</v>
      </c>
      <c r="J183" s="181"/>
      <c r="K183" s="182">
        <f>ROUND(E183*J183,2)</f>
        <v>0</v>
      </c>
      <c r="L183" s="182">
        <v>21</v>
      </c>
      <c r="M183" s="182">
        <f>G183*(1+L183/100)</f>
        <v>0</v>
      </c>
      <c r="N183" s="180">
        <v>0</v>
      </c>
      <c r="O183" s="180">
        <f>ROUND(E183*N183,2)</f>
        <v>0</v>
      </c>
      <c r="P183" s="180">
        <v>0</v>
      </c>
      <c r="Q183" s="180">
        <f>ROUND(E183*P183,2)</f>
        <v>0</v>
      </c>
      <c r="R183" s="182"/>
      <c r="S183" s="182" t="s">
        <v>120</v>
      </c>
      <c r="T183" s="183" t="s">
        <v>121</v>
      </c>
      <c r="U183" s="159">
        <v>0</v>
      </c>
      <c r="V183" s="159">
        <f>ROUND(E183*U183,2)</f>
        <v>0</v>
      </c>
      <c r="W183" s="159"/>
      <c r="X183" s="159" t="s">
        <v>372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373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5">
      <c r="A184" s="177">
        <v>77</v>
      </c>
      <c r="B184" s="178" t="s">
        <v>376</v>
      </c>
      <c r="C184" s="190" t="s">
        <v>377</v>
      </c>
      <c r="D184" s="179" t="s">
        <v>371</v>
      </c>
      <c r="E184" s="180">
        <v>1</v>
      </c>
      <c r="F184" s="181"/>
      <c r="G184" s="182">
        <f>ROUND(E184*F184,2)</f>
        <v>0</v>
      </c>
      <c r="H184" s="181"/>
      <c r="I184" s="182">
        <f>ROUND(E184*H184,2)</f>
        <v>0</v>
      </c>
      <c r="J184" s="181"/>
      <c r="K184" s="182">
        <f>ROUND(E184*J184,2)</f>
        <v>0</v>
      </c>
      <c r="L184" s="182">
        <v>21</v>
      </c>
      <c r="M184" s="182">
        <f>G184*(1+L184/100)</f>
        <v>0</v>
      </c>
      <c r="N184" s="180">
        <v>0</v>
      </c>
      <c r="O184" s="180">
        <f>ROUND(E184*N184,2)</f>
        <v>0</v>
      </c>
      <c r="P184" s="180">
        <v>0</v>
      </c>
      <c r="Q184" s="180">
        <f>ROUND(E184*P184,2)</f>
        <v>0</v>
      </c>
      <c r="R184" s="182"/>
      <c r="S184" s="182" t="s">
        <v>120</v>
      </c>
      <c r="T184" s="183" t="s">
        <v>121</v>
      </c>
      <c r="U184" s="159">
        <v>0</v>
      </c>
      <c r="V184" s="159">
        <f>ROUND(E184*U184,2)</f>
        <v>0</v>
      </c>
      <c r="W184" s="159"/>
      <c r="X184" s="159" t="s">
        <v>372</v>
      </c>
      <c r="Y184" s="148"/>
      <c r="Z184" s="148"/>
      <c r="AA184" s="148"/>
      <c r="AB184" s="148"/>
      <c r="AC184" s="148"/>
      <c r="AD184" s="148"/>
      <c r="AE184" s="148"/>
      <c r="AF184" s="148"/>
      <c r="AG184" s="148" t="s">
        <v>373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x14ac:dyDescent="0.25">
      <c r="A185" s="164" t="s">
        <v>114</v>
      </c>
      <c r="B185" s="165" t="s">
        <v>87</v>
      </c>
      <c r="C185" s="187" t="s">
        <v>28</v>
      </c>
      <c r="D185" s="166"/>
      <c r="E185" s="167"/>
      <c r="F185" s="168"/>
      <c r="G185" s="168">
        <f>SUMIF(AG186:AG191,"&lt;&gt;NOR",G186:G191)</f>
        <v>0</v>
      </c>
      <c r="H185" s="168"/>
      <c r="I185" s="168">
        <f>SUM(I186:I191)</f>
        <v>0</v>
      </c>
      <c r="J185" s="168"/>
      <c r="K185" s="168">
        <f>SUM(K186:K191)</f>
        <v>0</v>
      </c>
      <c r="L185" s="168"/>
      <c r="M185" s="168">
        <f>SUM(M186:M191)</f>
        <v>0</v>
      </c>
      <c r="N185" s="167"/>
      <c r="O185" s="167">
        <f>SUM(O186:O191)</f>
        <v>0</v>
      </c>
      <c r="P185" s="167"/>
      <c r="Q185" s="167">
        <f>SUM(Q186:Q191)</f>
        <v>0</v>
      </c>
      <c r="R185" s="168"/>
      <c r="S185" s="168"/>
      <c r="T185" s="169"/>
      <c r="U185" s="163"/>
      <c r="V185" s="163">
        <f>SUM(V186:V191)</f>
        <v>0</v>
      </c>
      <c r="W185" s="163"/>
      <c r="X185" s="163"/>
      <c r="AG185" t="s">
        <v>115</v>
      </c>
    </row>
    <row r="186" spans="1:60" outlineLevel="1" x14ac:dyDescent="0.25">
      <c r="A186" s="170">
        <v>78</v>
      </c>
      <c r="B186" s="171" t="s">
        <v>378</v>
      </c>
      <c r="C186" s="188" t="s">
        <v>379</v>
      </c>
      <c r="D186" s="172" t="s">
        <v>380</v>
      </c>
      <c r="E186" s="173">
        <v>8</v>
      </c>
      <c r="F186" s="174"/>
      <c r="G186" s="175">
        <f>ROUND(E186*F186,2)</f>
        <v>0</v>
      </c>
      <c r="H186" s="174"/>
      <c r="I186" s="175">
        <f>ROUND(E186*H186,2)</f>
        <v>0</v>
      </c>
      <c r="J186" s="174"/>
      <c r="K186" s="175">
        <f>ROUND(E186*J186,2)</f>
        <v>0</v>
      </c>
      <c r="L186" s="175">
        <v>21</v>
      </c>
      <c r="M186" s="175">
        <f>G186*(1+L186/100)</f>
        <v>0</v>
      </c>
      <c r="N186" s="173">
        <v>0</v>
      </c>
      <c r="O186" s="173">
        <f>ROUND(E186*N186,2)</f>
        <v>0</v>
      </c>
      <c r="P186" s="173">
        <v>0</v>
      </c>
      <c r="Q186" s="173">
        <f>ROUND(E186*P186,2)</f>
        <v>0</v>
      </c>
      <c r="R186" s="175" t="s">
        <v>381</v>
      </c>
      <c r="S186" s="175" t="s">
        <v>120</v>
      </c>
      <c r="T186" s="176" t="s">
        <v>121</v>
      </c>
      <c r="U186" s="159">
        <v>0</v>
      </c>
      <c r="V186" s="159">
        <f>ROUND(E186*U186,2)</f>
        <v>0</v>
      </c>
      <c r="W186" s="159"/>
      <c r="X186" s="159" t="s">
        <v>382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383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5">
      <c r="A187" s="155"/>
      <c r="B187" s="156"/>
      <c r="C187" s="189" t="s">
        <v>384</v>
      </c>
      <c r="D187" s="161"/>
      <c r="E187" s="162">
        <v>8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127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5">
      <c r="A188" s="177">
        <v>79</v>
      </c>
      <c r="B188" s="178" t="s">
        <v>385</v>
      </c>
      <c r="C188" s="190" t="s">
        <v>386</v>
      </c>
      <c r="D188" s="179" t="s">
        <v>371</v>
      </c>
      <c r="E188" s="180">
        <v>1</v>
      </c>
      <c r="F188" s="181"/>
      <c r="G188" s="182">
        <f>ROUND(E188*F188,2)</f>
        <v>0</v>
      </c>
      <c r="H188" s="181"/>
      <c r="I188" s="182">
        <f>ROUND(E188*H188,2)</f>
        <v>0</v>
      </c>
      <c r="J188" s="181"/>
      <c r="K188" s="182">
        <f>ROUND(E188*J188,2)</f>
        <v>0</v>
      </c>
      <c r="L188" s="182">
        <v>21</v>
      </c>
      <c r="M188" s="182">
        <f>G188*(1+L188/100)</f>
        <v>0</v>
      </c>
      <c r="N188" s="180">
        <v>0</v>
      </c>
      <c r="O188" s="180">
        <f>ROUND(E188*N188,2)</f>
        <v>0</v>
      </c>
      <c r="P188" s="180">
        <v>0</v>
      </c>
      <c r="Q188" s="180">
        <f>ROUND(E188*P188,2)</f>
        <v>0</v>
      </c>
      <c r="R188" s="182"/>
      <c r="S188" s="182" t="s">
        <v>120</v>
      </c>
      <c r="T188" s="183" t="s">
        <v>121</v>
      </c>
      <c r="U188" s="159">
        <v>0</v>
      </c>
      <c r="V188" s="159">
        <f>ROUND(E188*U188,2)</f>
        <v>0</v>
      </c>
      <c r="W188" s="159"/>
      <c r="X188" s="159" t="s">
        <v>372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373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5">
      <c r="A189" s="177">
        <v>80</v>
      </c>
      <c r="B189" s="178" t="s">
        <v>387</v>
      </c>
      <c r="C189" s="190" t="s">
        <v>388</v>
      </c>
      <c r="D189" s="179" t="s">
        <v>371</v>
      </c>
      <c r="E189" s="180">
        <v>1</v>
      </c>
      <c r="F189" s="181"/>
      <c r="G189" s="182">
        <f>ROUND(E189*F189,2)</f>
        <v>0</v>
      </c>
      <c r="H189" s="181"/>
      <c r="I189" s="182">
        <f>ROUND(E189*H189,2)</f>
        <v>0</v>
      </c>
      <c r="J189" s="181"/>
      <c r="K189" s="182">
        <f>ROUND(E189*J189,2)</f>
        <v>0</v>
      </c>
      <c r="L189" s="182">
        <v>21</v>
      </c>
      <c r="M189" s="182">
        <f>G189*(1+L189/100)</f>
        <v>0</v>
      </c>
      <c r="N189" s="180">
        <v>0</v>
      </c>
      <c r="O189" s="180">
        <f>ROUND(E189*N189,2)</f>
        <v>0</v>
      </c>
      <c r="P189" s="180">
        <v>0</v>
      </c>
      <c r="Q189" s="180">
        <f>ROUND(E189*P189,2)</f>
        <v>0</v>
      </c>
      <c r="R189" s="182"/>
      <c r="S189" s="182" t="s">
        <v>120</v>
      </c>
      <c r="T189" s="183" t="s">
        <v>121</v>
      </c>
      <c r="U189" s="159">
        <v>0</v>
      </c>
      <c r="V189" s="159">
        <f>ROUND(E189*U189,2)</f>
        <v>0</v>
      </c>
      <c r="W189" s="159"/>
      <c r="X189" s="159" t="s">
        <v>372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373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5">
      <c r="A190" s="177">
        <v>81</v>
      </c>
      <c r="B190" s="178" t="s">
        <v>389</v>
      </c>
      <c r="C190" s="190" t="s">
        <v>390</v>
      </c>
      <c r="D190" s="179" t="s">
        <v>371</v>
      </c>
      <c r="E190" s="180">
        <v>1</v>
      </c>
      <c r="F190" s="181"/>
      <c r="G190" s="182">
        <f>ROUND(E190*F190,2)</f>
        <v>0</v>
      </c>
      <c r="H190" s="181"/>
      <c r="I190" s="182">
        <f>ROUND(E190*H190,2)</f>
        <v>0</v>
      </c>
      <c r="J190" s="181"/>
      <c r="K190" s="182">
        <f>ROUND(E190*J190,2)</f>
        <v>0</v>
      </c>
      <c r="L190" s="182">
        <v>21</v>
      </c>
      <c r="M190" s="182">
        <f>G190*(1+L190/100)</f>
        <v>0</v>
      </c>
      <c r="N190" s="180">
        <v>0</v>
      </c>
      <c r="O190" s="180">
        <f>ROUND(E190*N190,2)</f>
        <v>0</v>
      </c>
      <c r="P190" s="180">
        <v>0</v>
      </c>
      <c r="Q190" s="180">
        <f>ROUND(E190*P190,2)</f>
        <v>0</v>
      </c>
      <c r="R190" s="182"/>
      <c r="S190" s="182" t="s">
        <v>120</v>
      </c>
      <c r="T190" s="183" t="s">
        <v>121</v>
      </c>
      <c r="U190" s="159">
        <v>0</v>
      </c>
      <c r="V190" s="159">
        <f>ROUND(E190*U190,2)</f>
        <v>0</v>
      </c>
      <c r="W190" s="159"/>
      <c r="X190" s="159" t="s">
        <v>372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373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5">
      <c r="A191" s="170">
        <v>82</v>
      </c>
      <c r="B191" s="171" t="s">
        <v>391</v>
      </c>
      <c r="C191" s="188" t="s">
        <v>392</v>
      </c>
      <c r="D191" s="172" t="s">
        <v>371</v>
      </c>
      <c r="E191" s="173">
        <v>1</v>
      </c>
      <c r="F191" s="174"/>
      <c r="G191" s="175">
        <f>ROUND(E191*F191,2)</f>
        <v>0</v>
      </c>
      <c r="H191" s="174"/>
      <c r="I191" s="175">
        <f>ROUND(E191*H191,2)</f>
        <v>0</v>
      </c>
      <c r="J191" s="174"/>
      <c r="K191" s="175">
        <f>ROUND(E191*J191,2)</f>
        <v>0</v>
      </c>
      <c r="L191" s="175">
        <v>21</v>
      </c>
      <c r="M191" s="175">
        <f>G191*(1+L191/100)</f>
        <v>0</v>
      </c>
      <c r="N191" s="173">
        <v>0</v>
      </c>
      <c r="O191" s="173">
        <f>ROUND(E191*N191,2)</f>
        <v>0</v>
      </c>
      <c r="P191" s="173">
        <v>0</v>
      </c>
      <c r="Q191" s="173">
        <f>ROUND(E191*P191,2)</f>
        <v>0</v>
      </c>
      <c r="R191" s="175"/>
      <c r="S191" s="175" t="s">
        <v>120</v>
      </c>
      <c r="T191" s="176" t="s">
        <v>121</v>
      </c>
      <c r="U191" s="159">
        <v>0</v>
      </c>
      <c r="V191" s="159">
        <f>ROUND(E191*U191,2)</f>
        <v>0</v>
      </c>
      <c r="W191" s="159"/>
      <c r="X191" s="159" t="s">
        <v>372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373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x14ac:dyDescent="0.25">
      <c r="A192" s="3"/>
      <c r="B192" s="4"/>
      <c r="C192" s="192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AE192">
        <v>15</v>
      </c>
      <c r="AF192">
        <v>21</v>
      </c>
      <c r="AG192" t="s">
        <v>101</v>
      </c>
    </row>
    <row r="193" spans="1:33" x14ac:dyDescent="0.25">
      <c r="A193" s="151"/>
      <c r="B193" s="152" t="s">
        <v>29</v>
      </c>
      <c r="C193" s="193"/>
      <c r="D193" s="153"/>
      <c r="E193" s="154"/>
      <c r="F193" s="154"/>
      <c r="G193" s="186">
        <f>G8+G14+G22+G33+G36+G39+G42+G130+G149+G171+G174+G181+G185</f>
        <v>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E193">
        <f>SUMIF(L7:L191,AE192,G7:G191)</f>
        <v>0</v>
      </c>
      <c r="AF193">
        <f>SUMIF(L7:L191,AF192,G7:G191)</f>
        <v>0</v>
      </c>
      <c r="AG193" t="s">
        <v>393</v>
      </c>
    </row>
    <row r="194" spans="1:33" x14ac:dyDescent="0.25">
      <c r="C194" s="194"/>
      <c r="D194" s="10"/>
      <c r="AG194" t="s">
        <v>394</v>
      </c>
    </row>
    <row r="195" spans="1:33" x14ac:dyDescent="0.25">
      <c r="D195" s="10"/>
    </row>
    <row r="196" spans="1:33" x14ac:dyDescent="0.25">
      <c r="D196" s="10"/>
    </row>
    <row r="197" spans="1:33" x14ac:dyDescent="0.25">
      <c r="D197" s="10"/>
    </row>
    <row r="198" spans="1:33" x14ac:dyDescent="0.25">
      <c r="D198" s="10"/>
    </row>
    <row r="199" spans="1:33" x14ac:dyDescent="0.25">
      <c r="D199" s="10"/>
    </row>
    <row r="200" spans="1:33" x14ac:dyDescent="0.25">
      <c r="D200" s="10"/>
    </row>
    <row r="201" spans="1:33" x14ac:dyDescent="0.25">
      <c r="D201" s="10"/>
    </row>
    <row r="202" spans="1:33" x14ac:dyDescent="0.25">
      <c r="D202" s="10"/>
    </row>
    <row r="203" spans="1:33" x14ac:dyDescent="0.25">
      <c r="D203" s="10"/>
    </row>
    <row r="204" spans="1:33" x14ac:dyDescent="0.25">
      <c r="D204" s="10"/>
    </row>
    <row r="205" spans="1:33" x14ac:dyDescent="0.25">
      <c r="D205" s="10"/>
    </row>
    <row r="206" spans="1:33" x14ac:dyDescent="0.25">
      <c r="D206" s="10"/>
    </row>
    <row r="207" spans="1:33" x14ac:dyDescent="0.25">
      <c r="D207" s="10"/>
    </row>
    <row r="208" spans="1:33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unQGWQH+N5Pi4fr8e4iaSDGpLX0S9SsTXQn4ebnAQBSpi6ZGGhOS3ACZQgwDK7XRaNnt0wLLQRmE6+9dW87p7g==" saltValue="I1FUWWEwm/Ujdjzj/N5Udw==" spinCount="100000" sheet="1"/>
  <mergeCells count="14">
    <mergeCell ref="C16:G16"/>
    <mergeCell ref="A1:G1"/>
    <mergeCell ref="C2:G2"/>
    <mergeCell ref="C3:G3"/>
    <mergeCell ref="C4:G4"/>
    <mergeCell ref="C10:G10"/>
    <mergeCell ref="C170:G170"/>
    <mergeCell ref="C173:G173"/>
    <mergeCell ref="C19:G19"/>
    <mergeCell ref="C24:G24"/>
    <mergeCell ref="C27:G27"/>
    <mergeCell ref="C41:G41"/>
    <mergeCell ref="C129:G129"/>
    <mergeCell ref="C148:G14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O-20-01 R-20-05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'O-20-01 R-20-05 Pol'!Názvy_tisku</vt:lpstr>
      <vt:lpstr>oadresa</vt:lpstr>
      <vt:lpstr>Stavba!Objednatel</vt:lpstr>
      <vt:lpstr>Stavba!Objekt</vt:lpstr>
      <vt:lpstr>'O-20-01 R-20-05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2019-03-19T12:27:02Z</cp:lastPrinted>
  <dcterms:created xsi:type="dcterms:W3CDTF">2009-04-08T07:15:50Z</dcterms:created>
  <dcterms:modified xsi:type="dcterms:W3CDTF">2022-05-23T10:32:06Z</dcterms:modified>
</cp:coreProperties>
</file>