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552" yWindow="48" windowWidth="12600" windowHeight="12180"/>
  </bookViews>
  <sheets>
    <sheet name="List1" sheetId="1" r:id="rId1"/>
  </sheets>
  <definedNames>
    <definedName name="_xlnm._FilterDatabase" localSheetId="0" hidden="1">List1!$A$6:$O$87</definedName>
    <definedName name="_xlnm.Print_Area" localSheetId="0">List1!$A$1:$L$88</definedName>
  </definedNames>
  <calcPr calcId="145621"/>
</workbook>
</file>

<file path=xl/calcChain.xml><?xml version="1.0" encoding="utf-8"?>
<calcChain xmlns="http://schemas.openxmlformats.org/spreadsheetml/2006/main">
  <c r="C58" i="1"/>
  <c r="C59"/>
  <c r="E70" l="1"/>
  <c r="E68"/>
  <c r="C43"/>
  <c r="C60"/>
  <c r="C24"/>
  <c r="C22"/>
  <c r="C21"/>
  <c r="E28" l="1"/>
  <c r="E27"/>
  <c r="G27" s="1"/>
  <c r="I27" s="1"/>
  <c r="K27" s="1"/>
  <c r="E26"/>
  <c r="G26" s="1"/>
  <c r="I26" s="1"/>
  <c r="K26" s="1"/>
  <c r="E25"/>
  <c r="G25" s="1"/>
  <c r="I25" s="1"/>
  <c r="K25" s="1"/>
  <c r="E24"/>
  <c r="E23"/>
  <c r="G23" s="1"/>
  <c r="I23" s="1"/>
  <c r="K23" s="1"/>
  <c r="E22"/>
  <c r="E21"/>
  <c r="N25" l="1"/>
  <c r="G21"/>
  <c r="I21" s="1"/>
  <c r="K21" s="1"/>
  <c r="N26"/>
  <c r="G22"/>
  <c r="I22" s="1"/>
  <c r="K22" s="1"/>
  <c r="N23"/>
  <c r="G24"/>
  <c r="I24" s="1"/>
  <c r="K24" s="1"/>
  <c r="G28"/>
  <c r="I28" s="1"/>
  <c r="K28" s="1"/>
  <c r="N27"/>
  <c r="N24" l="1"/>
  <c r="N21"/>
  <c r="N22"/>
  <c r="N28"/>
  <c r="D86" l="1"/>
  <c r="D85"/>
  <c r="D84"/>
  <c r="D83"/>
  <c r="D82"/>
  <c r="D81"/>
  <c r="L46" l="1"/>
  <c r="L61"/>
  <c r="L35"/>
  <c r="E18" l="1"/>
  <c r="G18" s="1"/>
  <c r="I18" s="1"/>
  <c r="K18" s="1"/>
  <c r="E59"/>
  <c r="G59" l="1"/>
  <c r="I59" s="1"/>
  <c r="K59" s="1"/>
  <c r="N18"/>
  <c r="N59" l="1"/>
  <c r="E60" l="1"/>
  <c r="G60" s="1"/>
  <c r="I60" s="1"/>
  <c r="K60" s="1"/>
  <c r="M87" l="1"/>
  <c r="M62"/>
  <c r="M30"/>
  <c r="M57" l="1"/>
  <c r="M64" s="1"/>
  <c r="M15"/>
  <c r="M32" s="1"/>
  <c r="M66" l="1"/>
  <c r="J81"/>
  <c r="J82"/>
  <c r="J83"/>
  <c r="J84"/>
  <c r="J85"/>
  <c r="J86"/>
  <c r="L15"/>
  <c r="J15"/>
  <c r="H15"/>
  <c r="F15"/>
  <c r="D15"/>
  <c r="L30"/>
  <c r="J30"/>
  <c r="H30"/>
  <c r="F30"/>
  <c r="D30"/>
  <c r="L62"/>
  <c r="J62"/>
  <c r="H62"/>
  <c r="F62"/>
  <c r="D62"/>
  <c r="L57"/>
  <c r="J57"/>
  <c r="H57"/>
  <c r="F57"/>
  <c r="D57"/>
  <c r="E61"/>
  <c r="G61" s="1"/>
  <c r="I61" s="1"/>
  <c r="K61" s="1"/>
  <c r="E58"/>
  <c r="E56"/>
  <c r="G56" s="1"/>
  <c r="I56" s="1"/>
  <c r="K56" s="1"/>
  <c r="E55"/>
  <c r="G55" s="1"/>
  <c r="I55" s="1"/>
  <c r="K55" s="1"/>
  <c r="E54"/>
  <c r="G54" s="1"/>
  <c r="I54" s="1"/>
  <c r="K54" s="1"/>
  <c r="E53"/>
  <c r="G53" s="1"/>
  <c r="I53" s="1"/>
  <c r="K53" s="1"/>
  <c r="E52"/>
  <c r="G52" s="1"/>
  <c r="I52" s="1"/>
  <c r="K52" s="1"/>
  <c r="E51"/>
  <c r="G51" s="1"/>
  <c r="I51" s="1"/>
  <c r="K51" s="1"/>
  <c r="E50"/>
  <c r="G50" s="1"/>
  <c r="I50" s="1"/>
  <c r="K50" s="1"/>
  <c r="E49"/>
  <c r="G49" s="1"/>
  <c r="I49" s="1"/>
  <c r="K49" s="1"/>
  <c r="E48"/>
  <c r="G48" s="1"/>
  <c r="I48" s="1"/>
  <c r="K48" s="1"/>
  <c r="E47"/>
  <c r="G47" s="1"/>
  <c r="I47" s="1"/>
  <c r="K47" s="1"/>
  <c r="E46"/>
  <c r="G46" s="1"/>
  <c r="I46" s="1"/>
  <c r="K46" s="1"/>
  <c r="E45"/>
  <c r="G45" s="1"/>
  <c r="I45" s="1"/>
  <c r="K45" s="1"/>
  <c r="E44"/>
  <c r="G44" s="1"/>
  <c r="I44" s="1"/>
  <c r="K44" s="1"/>
  <c r="E43"/>
  <c r="G43" s="1"/>
  <c r="I43" s="1"/>
  <c r="K43" s="1"/>
  <c r="E42"/>
  <c r="G42" s="1"/>
  <c r="I42" s="1"/>
  <c r="K42" s="1"/>
  <c r="E41"/>
  <c r="G41" s="1"/>
  <c r="I41" s="1"/>
  <c r="K41" s="1"/>
  <c r="E40"/>
  <c r="G40" s="1"/>
  <c r="I40" s="1"/>
  <c r="K40" s="1"/>
  <c r="E39"/>
  <c r="G39" s="1"/>
  <c r="I39" s="1"/>
  <c r="K39" s="1"/>
  <c r="E38"/>
  <c r="G38" s="1"/>
  <c r="I38" s="1"/>
  <c r="K38" s="1"/>
  <c r="E37"/>
  <c r="G37" s="1"/>
  <c r="I37" s="1"/>
  <c r="K37" s="1"/>
  <c r="E36"/>
  <c r="G36" s="1"/>
  <c r="I36" s="1"/>
  <c r="K36" s="1"/>
  <c r="E35"/>
  <c r="G35" s="1"/>
  <c r="I35" s="1"/>
  <c r="E29"/>
  <c r="G29" s="1"/>
  <c r="I29" s="1"/>
  <c r="K29" s="1"/>
  <c r="E20"/>
  <c r="G20" s="1"/>
  <c r="I20" s="1"/>
  <c r="K20" s="1"/>
  <c r="E19"/>
  <c r="G19" s="1"/>
  <c r="I19" s="1"/>
  <c r="K19" s="1"/>
  <c r="E17"/>
  <c r="G17" s="1"/>
  <c r="I17" s="1"/>
  <c r="K17" s="1"/>
  <c r="E14"/>
  <c r="E13"/>
  <c r="G13" s="1"/>
  <c r="I13" s="1"/>
  <c r="K13" s="1"/>
  <c r="E12"/>
  <c r="G12" s="1"/>
  <c r="I12" s="1"/>
  <c r="K12" s="1"/>
  <c r="E11"/>
  <c r="G11" s="1"/>
  <c r="I11" s="1"/>
  <c r="I14"/>
  <c r="K14" s="1"/>
  <c r="G58" l="1"/>
  <c r="G62" s="1"/>
  <c r="F64"/>
  <c r="J64"/>
  <c r="L64"/>
  <c r="H64"/>
  <c r="F32"/>
  <c r="E62"/>
  <c r="H32"/>
  <c r="E57"/>
  <c r="J32"/>
  <c r="D32"/>
  <c r="L32"/>
  <c r="I57"/>
  <c r="D64"/>
  <c r="G57"/>
  <c r="K11"/>
  <c r="K35"/>
  <c r="K57" s="1"/>
  <c r="E87"/>
  <c r="C16" s="1"/>
  <c r="E16" s="1"/>
  <c r="G16" s="1"/>
  <c r="I16" s="1"/>
  <c r="K16" s="1"/>
  <c r="K30" s="1"/>
  <c r="C62"/>
  <c r="C57"/>
  <c r="C15"/>
  <c r="J66" l="1"/>
  <c r="I58"/>
  <c r="I62" s="1"/>
  <c r="G30"/>
  <c r="C30"/>
  <c r="C32" s="1"/>
  <c r="E30"/>
  <c r="E64"/>
  <c r="H66"/>
  <c r="L66"/>
  <c r="F66"/>
  <c r="I64"/>
  <c r="D66"/>
  <c r="G64"/>
  <c r="C64"/>
  <c r="I30"/>
  <c r="N86"/>
  <c r="N85"/>
  <c r="N84"/>
  <c r="N83"/>
  <c r="N82"/>
  <c r="L87"/>
  <c r="K87"/>
  <c r="E10"/>
  <c r="N81"/>
  <c r="K58" l="1"/>
  <c r="K62" s="1"/>
  <c r="N58"/>
  <c r="G10"/>
  <c r="E15"/>
  <c r="E32" s="1"/>
  <c r="E66" s="1"/>
  <c r="E69" s="1"/>
  <c r="E72" s="1"/>
  <c r="J87"/>
  <c r="N42"/>
  <c r="D87"/>
  <c r="N87" s="1"/>
  <c r="N16"/>
  <c r="N49"/>
  <c r="N51"/>
  <c r="N54"/>
  <c r="C66"/>
  <c r="N56"/>
  <c r="N37"/>
  <c r="N40"/>
  <c r="N20"/>
  <c r="N29"/>
  <c r="N53"/>
  <c r="N55"/>
  <c r="N50"/>
  <c r="N19"/>
  <c r="N45"/>
  <c r="N12"/>
  <c r="N48"/>
  <c r="N52"/>
  <c r="N41"/>
  <c r="C72" l="1"/>
  <c r="C69"/>
  <c r="K64"/>
  <c r="I10"/>
  <c r="G15"/>
  <c r="G32" s="1"/>
  <c r="G66" s="1"/>
  <c r="G69" s="1"/>
  <c r="G72" s="1"/>
  <c r="N13"/>
  <c r="N17"/>
  <c r="N39"/>
  <c r="N38"/>
  <c r="N46"/>
  <c r="N44"/>
  <c r="N47"/>
  <c r="N61"/>
  <c r="N11"/>
  <c r="N36"/>
  <c r="N43"/>
  <c r="K10" l="1"/>
  <c r="K15" s="1"/>
  <c r="K32" s="1"/>
  <c r="K66" s="1"/>
  <c r="I15"/>
  <c r="I32" s="1"/>
  <c r="I66" s="1"/>
  <c r="I69" s="1"/>
  <c r="I72" s="1"/>
  <c r="N35"/>
  <c r="N10"/>
  <c r="N9"/>
  <c r="K69" l="1"/>
  <c r="K72" s="1"/>
  <c r="N64"/>
  <c r="N32"/>
  <c r="N66" l="1"/>
</calcChain>
</file>

<file path=xl/sharedStrings.xml><?xml version="1.0" encoding="utf-8"?>
<sst xmlns="http://schemas.openxmlformats.org/spreadsheetml/2006/main" count="134" uniqueCount="94">
  <si>
    <t>Příjmy</t>
  </si>
  <si>
    <t>Výdaje</t>
  </si>
  <si>
    <t>Položka</t>
  </si>
  <si>
    <t>příspěvek od členů</t>
  </si>
  <si>
    <t>telekomunikace</t>
  </si>
  <si>
    <t>Celkem příjmy</t>
  </si>
  <si>
    <t>Celkem výdaje</t>
  </si>
  <si>
    <t>v Kč</t>
  </si>
  <si>
    <t>cestovné</t>
  </si>
  <si>
    <t>Příspěvky obcí:</t>
  </si>
  <si>
    <t>příspěvek</t>
  </si>
  <si>
    <t>Hodonín</t>
  </si>
  <si>
    <t>Rohatec</t>
  </si>
  <si>
    <t>suma</t>
  </si>
  <si>
    <t>hosting webových stránek</t>
  </si>
  <si>
    <t xml:space="preserve">energie </t>
  </si>
  <si>
    <t xml:space="preserve">veletrhy CR </t>
  </si>
  <si>
    <t>poštovní služby</t>
  </si>
  <si>
    <t>rozpočet</t>
  </si>
  <si>
    <t>vlastní příjmy</t>
  </si>
  <si>
    <t>úroky</t>
  </si>
  <si>
    <t>DHDM</t>
  </si>
  <si>
    <t>materiál</t>
  </si>
  <si>
    <t>služby bank</t>
  </si>
  <si>
    <t>zálohy</t>
  </si>
  <si>
    <t>Sudoměřice</t>
  </si>
  <si>
    <t>Petrov</t>
  </si>
  <si>
    <t>Strážnice</t>
  </si>
  <si>
    <t>Veselí nad Moravou</t>
  </si>
  <si>
    <t>příspěvek ops</t>
  </si>
  <si>
    <t>pomoc</t>
  </si>
  <si>
    <t>služby + propagace</t>
  </si>
  <si>
    <t xml:space="preserve">obyvatelé </t>
  </si>
  <si>
    <t>PD Aktivity na BK a řece Moravě</t>
  </si>
  <si>
    <t>vratka půjčky ops</t>
  </si>
  <si>
    <t>studijní cesta Holandsko</t>
  </si>
  <si>
    <t>dotace MMR - výměna zkušeností</t>
  </si>
  <si>
    <t>Zůstatek na bankovním účtu k 31.12.2013</t>
  </si>
  <si>
    <t>Výsledek = schodek</t>
  </si>
  <si>
    <t>dotace Baťův kanál o.p.s.</t>
  </si>
  <si>
    <t>dotace JMK - obnova sakrálních staveb</t>
  </si>
  <si>
    <t>Financování - přebytek minulých let</t>
  </si>
  <si>
    <t>Výsledek rozpočtu včetně financování</t>
  </si>
  <si>
    <t>50xx</t>
  </si>
  <si>
    <t>51xx</t>
  </si>
  <si>
    <t>61xx</t>
  </si>
  <si>
    <t>41xx</t>
  </si>
  <si>
    <t>23xx</t>
  </si>
  <si>
    <t>21xx</t>
  </si>
  <si>
    <t>81xx</t>
  </si>
  <si>
    <t>ostatní</t>
  </si>
  <si>
    <t>skutečnost</t>
  </si>
  <si>
    <t>42xx</t>
  </si>
  <si>
    <t>vlastní podíl Sudoměřice</t>
  </si>
  <si>
    <t>pmoc 2</t>
  </si>
  <si>
    <t>Celkem vlastní příjmy</t>
  </si>
  <si>
    <t>Celkem dotace</t>
  </si>
  <si>
    <t>Celkem provozní výdaje</t>
  </si>
  <si>
    <t>Celkem investiční výdaje</t>
  </si>
  <si>
    <t>Společný průvodce  - dotace</t>
  </si>
  <si>
    <t>kulturní léto na BK</t>
  </si>
  <si>
    <t>dotace JMK Kulturní léto na BK</t>
  </si>
  <si>
    <t>úprava 2</t>
  </si>
  <si>
    <t>vratka dotace kraj</t>
  </si>
  <si>
    <t>Preventivní protipovodňový systém</t>
  </si>
  <si>
    <t>úprava 1</t>
  </si>
  <si>
    <t>UR-2-2016</t>
  </si>
  <si>
    <t>UR-3-2016</t>
  </si>
  <si>
    <t>úprava 3</t>
  </si>
  <si>
    <t>dotace protipovodňový systém</t>
  </si>
  <si>
    <t>Stav obyvatel k 31.12.2015 - zdroj MěÚ Hodonín</t>
  </si>
  <si>
    <t>dotace - průvodce BK (Bílé Karpaty)</t>
  </si>
  <si>
    <t>fotosoutěž</t>
  </si>
  <si>
    <t>skutečnost 8/2016</t>
  </si>
  <si>
    <t>UR-4-2015</t>
  </si>
  <si>
    <t>úprava 4</t>
  </si>
  <si>
    <t>právní služby</t>
  </si>
  <si>
    <t>Předpokládaný zůstatek na bankovním účtu k 31.12.2016</t>
  </si>
  <si>
    <t>vlastní podíl protipovodňový systém Strážnice</t>
  </si>
  <si>
    <t>vlastní podíl protipovodňový systém Rohatec</t>
  </si>
  <si>
    <t>vlastní podíl protipovodňový systém Vnorovy</t>
  </si>
  <si>
    <t>vlastní podíl protipovodňový systém Mikulčice</t>
  </si>
  <si>
    <t>vlastní podíl protipovodňový systém Sudoměřice</t>
  </si>
  <si>
    <t>vlastní podíl protipovodňový systém Lužice</t>
  </si>
  <si>
    <t>vlastní podíl protipovodňový systém Petrov</t>
  </si>
  <si>
    <t xml:space="preserve">vlastní podíl protipovodňový systém Veselí </t>
  </si>
  <si>
    <t>vlastní podíl protipovodňový systém Hodonín</t>
  </si>
  <si>
    <t>Půjčka obce na protipovodňový systém</t>
  </si>
  <si>
    <t>Vratka půjčky</t>
  </si>
  <si>
    <t>Návrh rozpočtu 2017</t>
  </si>
  <si>
    <t>UR 1 2017</t>
  </si>
  <si>
    <t xml:space="preserve">Návrh rozpočtu na rok 2017 DSO Obce pro Baťův kanál </t>
  </si>
  <si>
    <t>Cyklostezka Sudoměřice - dotace</t>
  </si>
  <si>
    <t>mzdové náklady včetně odvodů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</si>
</sst>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3" fontId="6" fillId="0" borderId="1" xfId="0" applyNumberFormat="1" applyFont="1" applyBorder="1"/>
    <xf numFmtId="0" fontId="5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wrapText="1"/>
    </xf>
    <xf numFmtId="3" fontId="0" fillId="0" borderId="0" xfId="0" applyNumberFormat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6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3" fontId="5" fillId="0" borderId="0" xfId="0" applyNumberFormat="1" applyFont="1" applyBorder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3" fontId="7" fillId="0" borderId="0" xfId="0" applyNumberFormat="1" applyFont="1"/>
    <xf numFmtId="3" fontId="6" fillId="0" borderId="0" xfId="0" applyNumberFormat="1" applyFont="1" applyBorder="1"/>
    <xf numFmtId="3" fontId="0" fillId="0" borderId="0" xfId="0" applyNumberFormat="1" applyFill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2:P92"/>
  <sheetViews>
    <sheetView tabSelected="1" workbookViewId="0">
      <selection activeCell="B79" sqref="B79"/>
    </sheetView>
  </sheetViews>
  <sheetFormatPr defaultRowHeight="13.2" outlineLevelRow="2"/>
  <cols>
    <col min="1" max="1" width="13" style="6" customWidth="1"/>
    <col min="2" max="2" width="40" customWidth="1"/>
    <col min="3" max="3" width="14.33203125" style="1" customWidth="1"/>
    <col min="4" max="4" width="11.6640625" style="1" customWidth="1"/>
    <col min="5" max="5" width="14.5546875" customWidth="1"/>
    <col min="6" max="6" width="11.6640625" hidden="1" customWidth="1"/>
    <col min="7" max="7" width="13.109375" hidden="1" customWidth="1"/>
    <col min="8" max="8" width="11.6640625" hidden="1" customWidth="1"/>
    <col min="9" max="9" width="11.33203125" hidden="1" customWidth="1"/>
    <col min="10" max="10" width="11.109375" hidden="1" customWidth="1"/>
    <col min="11" max="13" width="12.109375" hidden="1" customWidth="1"/>
  </cols>
  <sheetData>
    <row r="2" spans="1:15" ht="15.6">
      <c r="A2" s="29" t="s">
        <v>91</v>
      </c>
    </row>
    <row r="3" spans="1:15" ht="15.6">
      <c r="A3" s="29"/>
      <c r="K3" s="26"/>
    </row>
    <row r="4" spans="1:15" ht="15.6">
      <c r="A4" s="29"/>
      <c r="E4" s="26"/>
      <c r="F4" s="34"/>
      <c r="K4" s="26"/>
    </row>
    <row r="5" spans="1:15">
      <c r="A5" s="9"/>
      <c r="L5" s="5" t="s">
        <v>7</v>
      </c>
      <c r="M5" s="5"/>
    </row>
    <row r="6" spans="1:15" ht="26.4">
      <c r="A6" s="14" t="s">
        <v>2</v>
      </c>
      <c r="B6" s="11"/>
      <c r="C6" s="22" t="s">
        <v>89</v>
      </c>
      <c r="D6" s="8" t="s">
        <v>65</v>
      </c>
      <c r="E6" s="16" t="s">
        <v>90</v>
      </c>
      <c r="F6" s="16" t="s">
        <v>62</v>
      </c>
      <c r="G6" s="16" t="s">
        <v>66</v>
      </c>
      <c r="H6" s="16" t="s">
        <v>68</v>
      </c>
      <c r="I6" s="16" t="s">
        <v>67</v>
      </c>
      <c r="J6" s="16" t="s">
        <v>75</v>
      </c>
      <c r="K6" s="16" t="s">
        <v>74</v>
      </c>
      <c r="L6" s="28" t="s">
        <v>73</v>
      </c>
      <c r="M6" s="28" t="s">
        <v>51</v>
      </c>
      <c r="N6" s="2" t="s">
        <v>30</v>
      </c>
      <c r="O6" s="16" t="s">
        <v>54</v>
      </c>
    </row>
    <row r="7" spans="1:15">
      <c r="A7" s="14"/>
      <c r="B7" s="11"/>
      <c r="C7" s="22"/>
      <c r="D7" s="8"/>
      <c r="E7" s="16"/>
      <c r="F7" s="16"/>
      <c r="G7" s="16"/>
      <c r="H7" s="16"/>
      <c r="I7" s="16"/>
      <c r="J7" s="16"/>
      <c r="K7" s="16"/>
      <c r="L7" s="28"/>
      <c r="M7" s="28"/>
      <c r="N7" s="2">
        <v>1</v>
      </c>
      <c r="O7" s="16"/>
    </row>
    <row r="8" spans="1:15" outlineLevel="1">
      <c r="A8" s="9" t="s">
        <v>0</v>
      </c>
      <c r="G8" s="1"/>
      <c r="I8" s="1"/>
      <c r="K8" s="1"/>
      <c r="N8">
        <v>1</v>
      </c>
    </row>
    <row r="9" spans="1:15" hidden="1" outlineLevel="1">
      <c r="A9" s="14"/>
      <c r="E9" s="1"/>
      <c r="F9" s="1"/>
      <c r="G9" s="1"/>
      <c r="H9" s="1"/>
      <c r="I9" s="1"/>
      <c r="J9" s="1"/>
      <c r="K9" s="1"/>
      <c r="L9" s="1"/>
      <c r="M9" s="1"/>
      <c r="N9" s="1">
        <f>IF(ABS(E9)+ABS(G9)+ABS(I9)+ABS(C9)&gt;0,1,0)</f>
        <v>0</v>
      </c>
    </row>
    <row r="10" spans="1:15" hidden="1" outlineLevel="2">
      <c r="A10" s="14">
        <v>2420</v>
      </c>
      <c r="B10" t="s">
        <v>34</v>
      </c>
      <c r="E10" s="1">
        <f t="shared" ref="E10:E29" si="0">C10+D10</f>
        <v>0</v>
      </c>
      <c r="F10" s="1"/>
      <c r="G10" s="1">
        <f>E10+F10</f>
        <v>0</v>
      </c>
      <c r="H10" s="1"/>
      <c r="I10" s="1">
        <f>G10+H10</f>
        <v>0</v>
      </c>
      <c r="J10" s="1"/>
      <c r="K10" s="1">
        <f>I10+J10</f>
        <v>0</v>
      </c>
      <c r="L10" s="1"/>
      <c r="M10" s="1"/>
      <c r="N10" s="1">
        <f>IF(ABS(E10)+ABS(G10)+ABS(I10)+ABS(C10)&gt;0,1,0)</f>
        <v>0</v>
      </c>
      <c r="O10">
        <v>1</v>
      </c>
    </row>
    <row r="11" spans="1:15" hidden="1" outlineLevel="2">
      <c r="A11" s="14">
        <v>2324</v>
      </c>
      <c r="B11" t="s">
        <v>71</v>
      </c>
      <c r="E11" s="1">
        <f t="shared" si="0"/>
        <v>0</v>
      </c>
      <c r="F11" s="1"/>
      <c r="G11" s="1">
        <f>E11+F11</f>
        <v>0</v>
      </c>
      <c r="H11" s="1"/>
      <c r="I11" s="1">
        <f>G11+H11</f>
        <v>0</v>
      </c>
      <c r="J11" s="1"/>
      <c r="K11" s="1">
        <f>I11+J11</f>
        <v>0</v>
      </c>
      <c r="L11" s="1">
        <v>220922.79</v>
      </c>
      <c r="M11" s="1"/>
      <c r="N11" s="1">
        <f>IF(ABS(E11)+ABS(G11)+ABS(I11)+ABS(C11)&gt;0,1,0)</f>
        <v>0</v>
      </c>
      <c r="O11">
        <v>1</v>
      </c>
    </row>
    <row r="12" spans="1:15" outlineLevel="2">
      <c r="A12" s="14" t="s">
        <v>48</v>
      </c>
      <c r="B12" t="s">
        <v>19</v>
      </c>
      <c r="C12" s="1">
        <v>6700</v>
      </c>
      <c r="D12" s="33"/>
      <c r="E12" s="1">
        <f t="shared" si="0"/>
        <v>6700</v>
      </c>
      <c r="F12" s="1"/>
      <c r="G12" s="1">
        <f>E12+F12</f>
        <v>6700</v>
      </c>
      <c r="H12" s="1"/>
      <c r="I12" s="1">
        <f>G12+H12</f>
        <v>6700</v>
      </c>
      <c r="J12" s="1"/>
      <c r="K12" s="1">
        <f>I12+J12</f>
        <v>6700</v>
      </c>
      <c r="L12" s="1">
        <v>1792</v>
      </c>
      <c r="M12" s="1"/>
      <c r="N12" s="1">
        <f>IF(ABS(E12)+ABS(G12)+ABS(I12)+ABS(C12)&gt;0,1,0)</f>
        <v>1</v>
      </c>
      <c r="O12">
        <v>1</v>
      </c>
    </row>
    <row r="13" spans="1:15" outlineLevel="2">
      <c r="A13" s="14">
        <v>2141</v>
      </c>
      <c r="B13" t="s">
        <v>20</v>
      </c>
      <c r="C13" s="1">
        <v>1000</v>
      </c>
      <c r="E13" s="1">
        <f t="shared" si="0"/>
        <v>1000</v>
      </c>
      <c r="F13" s="1"/>
      <c r="G13" s="1">
        <f>E13+F13</f>
        <v>1000</v>
      </c>
      <c r="H13" s="1"/>
      <c r="I13" s="1">
        <f>G13+H13</f>
        <v>1000</v>
      </c>
      <c r="J13" s="1"/>
      <c r="K13" s="1">
        <f>I13+J13</f>
        <v>1000</v>
      </c>
      <c r="L13" s="1">
        <v>262.2</v>
      </c>
      <c r="M13" s="1"/>
      <c r="N13" s="1">
        <f>IF(ABS(E13)+ABS(G13)+ABS(I13)+ABS(C13)&gt;0,1,0)</f>
        <v>1</v>
      </c>
      <c r="O13">
        <v>1</v>
      </c>
    </row>
    <row r="14" spans="1:15" hidden="1" outlineLevel="2">
      <c r="A14" s="14" t="s">
        <v>47</v>
      </c>
      <c r="B14" s="26" t="s">
        <v>50</v>
      </c>
      <c r="E14" s="1">
        <f t="shared" si="0"/>
        <v>0</v>
      </c>
      <c r="F14" s="1"/>
      <c r="G14" s="1"/>
      <c r="H14" s="1"/>
      <c r="I14" s="1">
        <f>G14+H14</f>
        <v>0</v>
      </c>
      <c r="J14" s="1"/>
      <c r="K14" s="1">
        <f>I14+J14</f>
        <v>0</v>
      </c>
      <c r="L14" s="1"/>
      <c r="M14" s="1"/>
      <c r="N14" s="1">
        <v>0</v>
      </c>
      <c r="O14">
        <v>1</v>
      </c>
    </row>
    <row r="15" spans="1:15" outlineLevel="1" collapsed="1">
      <c r="A15" s="31" t="s">
        <v>55</v>
      </c>
      <c r="B15" s="26"/>
      <c r="C15" s="8">
        <f>SUBTOTAL(9,C10:C14)</f>
        <v>7700</v>
      </c>
      <c r="D15" s="8">
        <f t="shared" ref="D15:L15" si="1">SUBTOTAL(9,D10:D14)</f>
        <v>0</v>
      </c>
      <c r="E15" s="8">
        <f t="shared" si="1"/>
        <v>7700</v>
      </c>
      <c r="F15" s="8">
        <f t="shared" si="1"/>
        <v>0</v>
      </c>
      <c r="G15" s="8">
        <f t="shared" si="1"/>
        <v>7700</v>
      </c>
      <c r="H15" s="8">
        <f t="shared" si="1"/>
        <v>0</v>
      </c>
      <c r="I15" s="8">
        <f t="shared" si="1"/>
        <v>7700</v>
      </c>
      <c r="J15" s="8">
        <f t="shared" si="1"/>
        <v>0</v>
      </c>
      <c r="K15" s="8">
        <f t="shared" si="1"/>
        <v>7700</v>
      </c>
      <c r="L15" s="8">
        <f t="shared" si="1"/>
        <v>2054.1999999999998</v>
      </c>
      <c r="M15" s="8">
        <f t="shared" ref="M15" si="2">SUBTOTAL(9,M10:M14)</f>
        <v>0</v>
      </c>
      <c r="N15" s="1">
        <v>1</v>
      </c>
    </row>
    <row r="16" spans="1:15" outlineLevel="2">
      <c r="A16" s="14" t="s">
        <v>46</v>
      </c>
      <c r="B16" t="s">
        <v>3</v>
      </c>
      <c r="C16" s="1">
        <f>E87</f>
        <v>954200</v>
      </c>
      <c r="E16" s="1">
        <f t="shared" si="0"/>
        <v>954200</v>
      </c>
      <c r="F16" s="1"/>
      <c r="G16" s="1">
        <f t="shared" ref="G16:G29" si="3">E16+F16</f>
        <v>954200</v>
      </c>
      <c r="H16" s="1"/>
      <c r="I16" s="1">
        <f t="shared" ref="I16:I29" si="4">G16+H16</f>
        <v>954200</v>
      </c>
      <c r="J16" s="1"/>
      <c r="K16" s="1">
        <f t="shared" ref="K16:K29" si="5">I16+J16</f>
        <v>954200</v>
      </c>
      <c r="L16" s="1">
        <v>954000</v>
      </c>
      <c r="M16" s="1"/>
      <c r="N16" s="1">
        <f t="shared" ref="N16:N29" si="6">IF(ABS(E16)+ABS(G16)+ABS(I16)+ABS(C16)&gt;0,1,0)</f>
        <v>1</v>
      </c>
      <c r="O16">
        <v>2</v>
      </c>
    </row>
    <row r="17" spans="1:15" outlineLevel="2">
      <c r="A17" s="6" t="s">
        <v>52</v>
      </c>
      <c r="B17" t="s">
        <v>69</v>
      </c>
      <c r="C17" s="1">
        <v>18600600</v>
      </c>
      <c r="E17" s="1">
        <f t="shared" si="0"/>
        <v>18600600</v>
      </c>
      <c r="F17" s="1"/>
      <c r="G17" s="1">
        <f t="shared" si="3"/>
        <v>18600600</v>
      </c>
      <c r="H17" s="1"/>
      <c r="I17" s="1">
        <f t="shared" si="4"/>
        <v>18600600</v>
      </c>
      <c r="J17" s="1"/>
      <c r="K17" s="1">
        <f t="shared" si="5"/>
        <v>18600600</v>
      </c>
      <c r="L17" s="1"/>
      <c r="M17" s="1"/>
      <c r="N17" s="1">
        <f t="shared" si="6"/>
        <v>1</v>
      </c>
      <c r="O17">
        <v>2</v>
      </c>
    </row>
    <row r="18" spans="1:15" hidden="1" outlineLevel="2">
      <c r="A18" s="14" t="s">
        <v>52</v>
      </c>
      <c r="B18" t="s">
        <v>53</v>
      </c>
      <c r="E18" s="1">
        <f t="shared" ref="E18" si="7">C18+D18</f>
        <v>0</v>
      </c>
      <c r="F18" s="1"/>
      <c r="G18" s="1">
        <f t="shared" si="3"/>
        <v>0</v>
      </c>
      <c r="H18" s="1"/>
      <c r="I18" s="1">
        <f t="shared" si="4"/>
        <v>0</v>
      </c>
      <c r="J18" s="1"/>
      <c r="K18" s="1">
        <f t="shared" si="5"/>
        <v>0</v>
      </c>
      <c r="L18" s="1"/>
      <c r="M18" s="1"/>
      <c r="N18" s="1">
        <f t="shared" si="6"/>
        <v>0</v>
      </c>
      <c r="O18">
        <v>2</v>
      </c>
    </row>
    <row r="19" spans="1:15" hidden="1" outlineLevel="2">
      <c r="A19" s="14" t="s">
        <v>52</v>
      </c>
      <c r="B19" t="s">
        <v>53</v>
      </c>
      <c r="E19" s="1">
        <f t="shared" si="0"/>
        <v>0</v>
      </c>
      <c r="F19" s="1"/>
      <c r="G19" s="1">
        <f t="shared" si="3"/>
        <v>0</v>
      </c>
      <c r="H19" s="1"/>
      <c r="I19" s="1">
        <f t="shared" si="4"/>
        <v>0</v>
      </c>
      <c r="J19" s="1"/>
      <c r="K19" s="1">
        <f t="shared" si="5"/>
        <v>0</v>
      </c>
      <c r="L19" s="1"/>
      <c r="M19" s="1"/>
      <c r="N19" s="1">
        <f t="shared" si="6"/>
        <v>0</v>
      </c>
      <c r="O19">
        <v>2</v>
      </c>
    </row>
    <row r="20" spans="1:15" outlineLevel="2">
      <c r="A20" s="14" t="s">
        <v>52</v>
      </c>
      <c r="B20" t="s">
        <v>79</v>
      </c>
      <c r="C20" s="1">
        <v>634400</v>
      </c>
      <c r="E20" s="1">
        <f t="shared" si="0"/>
        <v>634400</v>
      </c>
      <c r="F20" s="1"/>
      <c r="G20" s="1">
        <f t="shared" si="3"/>
        <v>634400</v>
      </c>
      <c r="H20" s="1"/>
      <c r="I20" s="1">
        <f t="shared" si="4"/>
        <v>634400</v>
      </c>
      <c r="J20" s="1"/>
      <c r="K20" s="1">
        <f t="shared" si="5"/>
        <v>634400</v>
      </c>
      <c r="L20" s="1"/>
      <c r="M20" s="1"/>
      <c r="N20" s="1">
        <f t="shared" si="6"/>
        <v>1</v>
      </c>
      <c r="O20">
        <v>2</v>
      </c>
    </row>
    <row r="21" spans="1:15" outlineLevel="2">
      <c r="A21" s="14" t="s">
        <v>52</v>
      </c>
      <c r="B21" t="s">
        <v>80</v>
      </c>
      <c r="C21" s="1">
        <f>201900+34900</f>
        <v>236800</v>
      </c>
      <c r="E21" s="1">
        <f t="shared" ref="E21:E28" si="8">C21+D21</f>
        <v>236800</v>
      </c>
      <c r="F21" s="1"/>
      <c r="G21" s="1">
        <f t="shared" ref="G21:G28" si="9">E21+F21</f>
        <v>236800</v>
      </c>
      <c r="H21" s="1"/>
      <c r="I21" s="1">
        <f t="shared" ref="I21:I28" si="10">G21+H21</f>
        <v>236800</v>
      </c>
      <c r="J21" s="1"/>
      <c r="K21" s="1">
        <f t="shared" ref="K21:K28" si="11">I21+J21</f>
        <v>236800</v>
      </c>
      <c r="L21" s="1"/>
      <c r="M21" s="1"/>
      <c r="N21" s="1">
        <f t="shared" ref="N21:N28" si="12">IF(ABS(E21)+ABS(G21)+ABS(I21)+ABS(C21)&gt;0,1,0)</f>
        <v>1</v>
      </c>
      <c r="O21">
        <v>2</v>
      </c>
    </row>
    <row r="22" spans="1:15" outlineLevel="2">
      <c r="A22" s="14" t="s">
        <v>52</v>
      </c>
      <c r="B22" t="s">
        <v>81</v>
      </c>
      <c r="C22" s="1">
        <f>207900+36000</f>
        <v>243900</v>
      </c>
      <c r="E22" s="1">
        <f t="shared" si="8"/>
        <v>243900</v>
      </c>
      <c r="F22" s="1"/>
      <c r="G22" s="1">
        <f t="shared" si="9"/>
        <v>243900</v>
      </c>
      <c r="H22" s="1"/>
      <c r="I22" s="1">
        <f t="shared" si="10"/>
        <v>243900</v>
      </c>
      <c r="J22" s="1"/>
      <c r="K22" s="1">
        <f t="shared" si="11"/>
        <v>243900</v>
      </c>
      <c r="L22" s="1"/>
      <c r="M22" s="1"/>
      <c r="N22" s="1">
        <f t="shared" si="12"/>
        <v>1</v>
      </c>
      <c r="O22">
        <v>2</v>
      </c>
    </row>
    <row r="23" spans="1:15" outlineLevel="2">
      <c r="A23" s="14" t="s">
        <v>52</v>
      </c>
      <c r="B23" t="s">
        <v>82</v>
      </c>
      <c r="C23" s="1">
        <v>288300</v>
      </c>
      <c r="E23" s="1">
        <f t="shared" si="8"/>
        <v>288300</v>
      </c>
      <c r="F23" s="1"/>
      <c r="G23" s="1">
        <f t="shared" si="9"/>
        <v>288300</v>
      </c>
      <c r="H23" s="1"/>
      <c r="I23" s="1">
        <f t="shared" si="10"/>
        <v>288300</v>
      </c>
      <c r="J23" s="1"/>
      <c r="K23" s="1">
        <f t="shared" si="11"/>
        <v>288300</v>
      </c>
      <c r="L23" s="1"/>
      <c r="M23" s="1"/>
      <c r="N23" s="1">
        <f t="shared" si="12"/>
        <v>1</v>
      </c>
      <c r="O23">
        <v>2</v>
      </c>
    </row>
    <row r="24" spans="1:15" outlineLevel="2">
      <c r="A24" s="14" t="s">
        <v>52</v>
      </c>
      <c r="B24" t="s">
        <v>83</v>
      </c>
      <c r="C24" s="1">
        <f>732900+126800</f>
        <v>859700</v>
      </c>
      <c r="E24" s="1">
        <f t="shared" si="8"/>
        <v>859700</v>
      </c>
      <c r="F24" s="1"/>
      <c r="G24" s="1">
        <f t="shared" si="9"/>
        <v>859700</v>
      </c>
      <c r="H24" s="1"/>
      <c r="I24" s="1">
        <f t="shared" si="10"/>
        <v>859700</v>
      </c>
      <c r="J24" s="1"/>
      <c r="K24" s="1">
        <f t="shared" si="11"/>
        <v>859700</v>
      </c>
      <c r="L24" s="1"/>
      <c r="M24" s="1"/>
      <c r="N24" s="1">
        <f t="shared" si="12"/>
        <v>1</v>
      </c>
      <c r="O24">
        <v>2</v>
      </c>
    </row>
    <row r="25" spans="1:15" outlineLevel="2">
      <c r="A25" s="14" t="s">
        <v>52</v>
      </c>
      <c r="B25" t="s">
        <v>84</v>
      </c>
      <c r="C25" s="1">
        <v>834600</v>
      </c>
      <c r="E25" s="1">
        <f t="shared" si="8"/>
        <v>834600</v>
      </c>
      <c r="F25" s="1"/>
      <c r="G25" s="1">
        <f t="shared" si="9"/>
        <v>834600</v>
      </c>
      <c r="H25" s="1"/>
      <c r="I25" s="1">
        <f t="shared" si="10"/>
        <v>834600</v>
      </c>
      <c r="J25" s="1"/>
      <c r="K25" s="1">
        <f t="shared" si="11"/>
        <v>834600</v>
      </c>
      <c r="L25" s="1"/>
      <c r="M25" s="1"/>
      <c r="N25" s="1">
        <f t="shared" si="12"/>
        <v>1</v>
      </c>
      <c r="O25">
        <v>2</v>
      </c>
    </row>
    <row r="26" spans="1:15" outlineLevel="2">
      <c r="A26" s="14" t="s">
        <v>52</v>
      </c>
      <c r="B26" t="s">
        <v>78</v>
      </c>
      <c r="C26" s="1">
        <v>1497800</v>
      </c>
      <c r="E26" s="1">
        <f t="shared" si="8"/>
        <v>1497800</v>
      </c>
      <c r="F26" s="1"/>
      <c r="G26" s="1">
        <f t="shared" si="9"/>
        <v>1497800</v>
      </c>
      <c r="H26" s="1"/>
      <c r="I26" s="1">
        <f t="shared" si="10"/>
        <v>1497800</v>
      </c>
      <c r="J26" s="1"/>
      <c r="K26" s="1">
        <f t="shared" si="11"/>
        <v>1497800</v>
      </c>
      <c r="L26" s="1"/>
      <c r="M26" s="1"/>
      <c r="N26" s="1">
        <f t="shared" si="12"/>
        <v>1</v>
      </c>
      <c r="O26">
        <v>2</v>
      </c>
    </row>
    <row r="27" spans="1:15" outlineLevel="2">
      <c r="A27" s="14" t="s">
        <v>52</v>
      </c>
      <c r="B27" t="s">
        <v>85</v>
      </c>
      <c r="C27" s="1">
        <v>1803500</v>
      </c>
      <c r="E27" s="1">
        <f t="shared" si="8"/>
        <v>1803500</v>
      </c>
      <c r="F27" s="1"/>
      <c r="G27" s="1">
        <f t="shared" si="9"/>
        <v>1803500</v>
      </c>
      <c r="H27" s="1"/>
      <c r="I27" s="1">
        <f t="shared" si="10"/>
        <v>1803500</v>
      </c>
      <c r="J27" s="1"/>
      <c r="K27" s="1">
        <f t="shared" si="11"/>
        <v>1803500</v>
      </c>
      <c r="L27" s="1"/>
      <c r="M27" s="1"/>
      <c r="N27" s="1">
        <f t="shared" si="12"/>
        <v>1</v>
      </c>
      <c r="O27">
        <v>2</v>
      </c>
    </row>
    <row r="28" spans="1:15" outlineLevel="2">
      <c r="A28" s="14" t="s">
        <v>52</v>
      </c>
      <c r="B28" t="s">
        <v>86</v>
      </c>
      <c r="C28" s="1">
        <v>1381800</v>
      </c>
      <c r="E28" s="1">
        <f t="shared" si="8"/>
        <v>1381800</v>
      </c>
      <c r="F28" s="1"/>
      <c r="G28" s="1">
        <f t="shared" si="9"/>
        <v>1381800</v>
      </c>
      <c r="H28" s="1"/>
      <c r="I28" s="1">
        <f t="shared" si="10"/>
        <v>1381800</v>
      </c>
      <c r="J28" s="1"/>
      <c r="K28" s="1">
        <f t="shared" si="11"/>
        <v>1381800</v>
      </c>
      <c r="L28" s="1"/>
      <c r="M28" s="1"/>
      <c r="N28" s="1">
        <f t="shared" si="12"/>
        <v>1</v>
      </c>
      <c r="O28">
        <v>2</v>
      </c>
    </row>
    <row r="29" spans="1:15" hidden="1" outlineLevel="2">
      <c r="A29" s="14" t="s">
        <v>46</v>
      </c>
      <c r="B29" t="s">
        <v>61</v>
      </c>
      <c r="E29" s="1">
        <f t="shared" si="0"/>
        <v>0</v>
      </c>
      <c r="F29" s="1"/>
      <c r="G29" s="1">
        <f t="shared" si="3"/>
        <v>0</v>
      </c>
      <c r="H29" s="1"/>
      <c r="I29" s="1">
        <f t="shared" si="4"/>
        <v>0</v>
      </c>
      <c r="J29" s="1"/>
      <c r="K29" s="1">
        <f t="shared" si="5"/>
        <v>0</v>
      </c>
      <c r="L29" s="1">
        <v>48000</v>
      </c>
      <c r="M29" s="1"/>
      <c r="N29" s="1">
        <f t="shared" si="6"/>
        <v>0</v>
      </c>
      <c r="O29">
        <v>2</v>
      </c>
    </row>
    <row r="30" spans="1:15" outlineLevel="1" collapsed="1">
      <c r="A30" s="31" t="s">
        <v>56</v>
      </c>
      <c r="C30" s="8">
        <f>SUBTOTAL(9,C16:C29)</f>
        <v>27335600</v>
      </c>
      <c r="D30" s="8">
        <f t="shared" ref="D30:L30" si="13">SUBTOTAL(9,D16:D29)</f>
        <v>0</v>
      </c>
      <c r="E30" s="8">
        <f t="shared" si="13"/>
        <v>27335600</v>
      </c>
      <c r="F30" s="8">
        <f t="shared" si="13"/>
        <v>0</v>
      </c>
      <c r="G30" s="8">
        <f t="shared" si="13"/>
        <v>27335600</v>
      </c>
      <c r="H30" s="8">
        <f t="shared" si="13"/>
        <v>0</v>
      </c>
      <c r="I30" s="8">
        <f t="shared" si="13"/>
        <v>27335600</v>
      </c>
      <c r="J30" s="8">
        <f t="shared" si="13"/>
        <v>0</v>
      </c>
      <c r="K30" s="8">
        <f t="shared" si="13"/>
        <v>27335600</v>
      </c>
      <c r="L30" s="8">
        <f t="shared" si="13"/>
        <v>954000</v>
      </c>
      <c r="M30" s="8">
        <f t="shared" ref="M30" si="14">SUBTOTAL(9,M16:M29)</f>
        <v>0</v>
      </c>
      <c r="N30" s="1">
        <v>1</v>
      </c>
    </row>
    <row r="31" spans="1:15" outlineLevel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">
        <v>1</v>
      </c>
    </row>
    <row r="32" spans="1:15" outlineLevel="1">
      <c r="A32" s="30" t="s">
        <v>5</v>
      </c>
      <c r="B32" s="12"/>
      <c r="C32" s="13">
        <f>SUBTOTAL(9,C9:C31)</f>
        <v>27343300</v>
      </c>
      <c r="D32" s="13">
        <f t="shared" ref="D32:L32" si="15">SUBTOTAL(9,D9:D31)</f>
        <v>0</v>
      </c>
      <c r="E32" s="13">
        <f t="shared" si="15"/>
        <v>27343300</v>
      </c>
      <c r="F32" s="13">
        <f t="shared" si="15"/>
        <v>0</v>
      </c>
      <c r="G32" s="13">
        <f t="shared" si="15"/>
        <v>27343300</v>
      </c>
      <c r="H32" s="13">
        <f t="shared" si="15"/>
        <v>0</v>
      </c>
      <c r="I32" s="13">
        <f t="shared" si="15"/>
        <v>27343300</v>
      </c>
      <c r="J32" s="13">
        <f t="shared" si="15"/>
        <v>0</v>
      </c>
      <c r="K32" s="13">
        <f t="shared" si="15"/>
        <v>27343300</v>
      </c>
      <c r="L32" s="13">
        <f t="shared" si="15"/>
        <v>956054.2</v>
      </c>
      <c r="M32" s="13">
        <f t="shared" ref="M32" si="16">SUBTOTAL(9,M9:M31)</f>
        <v>0</v>
      </c>
      <c r="N32" s="1">
        <f>IF(ABS(E32)+ABS(G32)+ABS(I32)+ABS(C32)&gt;0,1,0)</f>
        <v>1</v>
      </c>
    </row>
    <row r="33" spans="1:15" outlineLevel="1">
      <c r="C33" s="18"/>
      <c r="E33" s="1"/>
      <c r="F33" s="1"/>
      <c r="G33" s="1"/>
      <c r="H33" s="1"/>
      <c r="I33" s="1"/>
      <c r="J33" s="1"/>
      <c r="K33" s="1"/>
      <c r="N33" s="1">
        <v>1</v>
      </c>
    </row>
    <row r="34" spans="1:15" outlineLevel="1">
      <c r="A34" s="9" t="s">
        <v>1</v>
      </c>
      <c r="C34" s="18"/>
      <c r="E34" s="1"/>
      <c r="F34" s="1"/>
      <c r="G34" s="1"/>
      <c r="H34" s="1"/>
      <c r="I34" s="1"/>
      <c r="J34" s="1"/>
      <c r="K34" s="1"/>
      <c r="N34" s="1">
        <v>1</v>
      </c>
    </row>
    <row r="35" spans="1:15" outlineLevel="2">
      <c r="A35" s="14" t="s">
        <v>43</v>
      </c>
      <c r="B35" t="s">
        <v>93</v>
      </c>
      <c r="C35" s="19">
        <v>336000</v>
      </c>
      <c r="E35" s="1">
        <f t="shared" ref="E35:E56" si="17">C35+D35</f>
        <v>336000</v>
      </c>
      <c r="F35" s="1"/>
      <c r="G35" s="1">
        <f t="shared" ref="G35:G56" si="18">E35+F35</f>
        <v>336000</v>
      </c>
      <c r="H35" s="1"/>
      <c r="I35" s="1">
        <f t="shared" ref="I35:I56" si="19">G35+H35</f>
        <v>336000</v>
      </c>
      <c r="J35" s="1"/>
      <c r="K35" s="1">
        <f t="shared" ref="K35:K56" si="20">I35+J35</f>
        <v>336000</v>
      </c>
      <c r="L35" s="1">
        <f>125278+31820+11454+574</f>
        <v>169126</v>
      </c>
      <c r="M35" s="1"/>
      <c r="N35" s="1">
        <f t="shared" ref="N35:N59" si="21">IF(ABS(E35)+ABS(G35)+ABS(I35)+ABS(C35)&gt;0,1,0)</f>
        <v>1</v>
      </c>
      <c r="O35">
        <v>3</v>
      </c>
    </row>
    <row r="36" spans="1:15" outlineLevel="2">
      <c r="A36" s="14">
        <v>5173</v>
      </c>
      <c r="B36" t="s">
        <v>8</v>
      </c>
      <c r="C36" s="18">
        <v>20000</v>
      </c>
      <c r="E36" s="1">
        <f t="shared" si="17"/>
        <v>20000</v>
      </c>
      <c r="F36" s="1"/>
      <c r="G36" s="1">
        <f t="shared" si="18"/>
        <v>20000</v>
      </c>
      <c r="H36" s="1"/>
      <c r="I36" s="1">
        <f t="shared" si="19"/>
        <v>20000</v>
      </c>
      <c r="J36" s="1"/>
      <c r="K36" s="1">
        <f t="shared" si="20"/>
        <v>20000</v>
      </c>
      <c r="L36" s="1">
        <v>11076</v>
      </c>
      <c r="M36" s="1"/>
      <c r="N36" s="1">
        <f t="shared" si="21"/>
        <v>1</v>
      </c>
      <c r="O36">
        <v>3</v>
      </c>
    </row>
    <row r="37" spans="1:15" hidden="1" outlineLevel="2">
      <c r="A37" s="14" t="s">
        <v>44</v>
      </c>
      <c r="B37" t="s">
        <v>21</v>
      </c>
      <c r="C37" s="18"/>
      <c r="E37" s="1">
        <f t="shared" si="17"/>
        <v>0</v>
      </c>
      <c r="F37" s="1"/>
      <c r="G37" s="1">
        <f t="shared" si="18"/>
        <v>0</v>
      </c>
      <c r="H37" s="1"/>
      <c r="I37" s="1">
        <f t="shared" si="19"/>
        <v>0</v>
      </c>
      <c r="J37" s="1"/>
      <c r="K37" s="1">
        <f t="shared" si="20"/>
        <v>0</v>
      </c>
      <c r="L37" s="1"/>
      <c r="M37" s="1"/>
      <c r="N37" s="1">
        <f t="shared" si="21"/>
        <v>0</v>
      </c>
      <c r="O37">
        <v>3</v>
      </c>
    </row>
    <row r="38" spans="1:15" hidden="1" outlineLevel="2">
      <c r="A38" s="14" t="s">
        <v>44</v>
      </c>
      <c r="B38" t="s">
        <v>22</v>
      </c>
      <c r="C38" s="18"/>
      <c r="E38" s="1">
        <f t="shared" si="17"/>
        <v>0</v>
      </c>
      <c r="F38" s="1"/>
      <c r="G38" s="1">
        <f t="shared" si="18"/>
        <v>0</v>
      </c>
      <c r="H38" s="1"/>
      <c r="I38" s="1">
        <f t="shared" si="19"/>
        <v>0</v>
      </c>
      <c r="J38" s="1"/>
      <c r="K38" s="1">
        <f t="shared" si="20"/>
        <v>0</v>
      </c>
      <c r="L38" s="1"/>
      <c r="M38" s="1"/>
      <c r="N38" s="1">
        <f t="shared" si="21"/>
        <v>0</v>
      </c>
      <c r="O38">
        <v>3</v>
      </c>
    </row>
    <row r="39" spans="1:15" hidden="1" outlineLevel="2">
      <c r="A39" s="14" t="s">
        <v>44</v>
      </c>
      <c r="B39" t="s">
        <v>16</v>
      </c>
      <c r="C39" s="18"/>
      <c r="E39" s="1">
        <f t="shared" si="17"/>
        <v>0</v>
      </c>
      <c r="F39" s="1"/>
      <c r="G39" s="1">
        <f t="shared" si="18"/>
        <v>0</v>
      </c>
      <c r="H39" s="1"/>
      <c r="I39" s="1">
        <f t="shared" si="19"/>
        <v>0</v>
      </c>
      <c r="J39" s="1"/>
      <c r="K39" s="1">
        <f t="shared" si="20"/>
        <v>0</v>
      </c>
      <c r="L39" s="1"/>
      <c r="M39" s="1"/>
      <c r="N39" s="1">
        <f t="shared" si="21"/>
        <v>0</v>
      </c>
      <c r="O39">
        <v>3</v>
      </c>
    </row>
    <row r="40" spans="1:15" hidden="1" outlineLevel="2">
      <c r="A40" s="14" t="s">
        <v>44</v>
      </c>
      <c r="B40" t="s">
        <v>15</v>
      </c>
      <c r="C40" s="18"/>
      <c r="E40" s="1">
        <f t="shared" si="17"/>
        <v>0</v>
      </c>
      <c r="F40" s="1"/>
      <c r="G40" s="1">
        <f t="shared" si="18"/>
        <v>0</v>
      </c>
      <c r="H40" s="1"/>
      <c r="I40" s="1">
        <f t="shared" si="19"/>
        <v>0</v>
      </c>
      <c r="J40" s="1"/>
      <c r="K40" s="1">
        <f t="shared" si="20"/>
        <v>0</v>
      </c>
      <c r="L40" s="1"/>
      <c r="M40" s="1"/>
      <c r="N40" s="1">
        <f t="shared" si="21"/>
        <v>0</v>
      </c>
      <c r="O40">
        <v>3</v>
      </c>
    </row>
    <row r="41" spans="1:15" hidden="1" outlineLevel="2">
      <c r="A41" s="14" t="s">
        <v>44</v>
      </c>
      <c r="B41" t="s">
        <v>14</v>
      </c>
      <c r="C41" s="18"/>
      <c r="E41" s="1">
        <f t="shared" si="17"/>
        <v>0</v>
      </c>
      <c r="F41" s="3"/>
      <c r="G41" s="1">
        <f t="shared" si="18"/>
        <v>0</v>
      </c>
      <c r="H41" s="3"/>
      <c r="I41" s="1">
        <f t="shared" si="19"/>
        <v>0</v>
      </c>
      <c r="J41" s="3"/>
      <c r="K41" s="1">
        <f t="shared" si="20"/>
        <v>0</v>
      </c>
      <c r="L41" s="1"/>
      <c r="M41" s="1"/>
      <c r="N41" s="1">
        <f t="shared" si="21"/>
        <v>0</v>
      </c>
      <c r="O41">
        <v>3</v>
      </c>
    </row>
    <row r="42" spans="1:15" hidden="1" outlineLevel="2">
      <c r="A42" s="14" t="s">
        <v>44</v>
      </c>
      <c r="B42" t="s">
        <v>17</v>
      </c>
      <c r="C42" s="18"/>
      <c r="E42" s="1">
        <f t="shared" si="17"/>
        <v>0</v>
      </c>
      <c r="F42" s="3"/>
      <c r="G42" s="1">
        <f t="shared" si="18"/>
        <v>0</v>
      </c>
      <c r="H42" s="3"/>
      <c r="I42" s="1">
        <f t="shared" si="19"/>
        <v>0</v>
      </c>
      <c r="J42" s="3"/>
      <c r="K42" s="1">
        <f t="shared" si="20"/>
        <v>0</v>
      </c>
      <c r="L42" s="1"/>
      <c r="M42" s="1"/>
      <c r="N42" s="1">
        <f t="shared" si="21"/>
        <v>0</v>
      </c>
      <c r="O42">
        <v>3</v>
      </c>
    </row>
    <row r="43" spans="1:15" outlineLevel="2">
      <c r="A43" s="14">
        <v>5162</v>
      </c>
      <c r="B43" s="26" t="s">
        <v>4</v>
      </c>
      <c r="C43" s="19">
        <f>5000-3500</f>
        <v>1500</v>
      </c>
      <c r="E43" s="1">
        <f t="shared" si="17"/>
        <v>1500</v>
      </c>
      <c r="F43" s="1"/>
      <c r="G43" s="1">
        <f t="shared" si="18"/>
        <v>1500</v>
      </c>
      <c r="H43" s="1"/>
      <c r="I43" s="1">
        <f t="shared" si="19"/>
        <v>1500</v>
      </c>
      <c r="J43" s="1"/>
      <c r="K43" s="1">
        <f t="shared" si="20"/>
        <v>1500</v>
      </c>
      <c r="L43" s="1">
        <v>699.99</v>
      </c>
      <c r="M43" s="1"/>
      <c r="N43" s="1">
        <f t="shared" si="21"/>
        <v>1</v>
      </c>
      <c r="O43">
        <v>3</v>
      </c>
    </row>
    <row r="44" spans="1:15" hidden="1" outlineLevel="2">
      <c r="A44" s="14" t="s">
        <v>44</v>
      </c>
      <c r="B44" t="s">
        <v>23</v>
      </c>
      <c r="C44" s="17"/>
      <c r="E44" s="1">
        <f t="shared" si="17"/>
        <v>0</v>
      </c>
      <c r="F44" s="1"/>
      <c r="G44" s="1">
        <f t="shared" si="18"/>
        <v>0</v>
      </c>
      <c r="H44" s="1"/>
      <c r="I44" s="1">
        <f t="shared" si="19"/>
        <v>0</v>
      </c>
      <c r="J44" s="1"/>
      <c r="K44" s="1">
        <f t="shared" si="20"/>
        <v>0</v>
      </c>
      <c r="L44" s="1"/>
      <c r="M44" s="1"/>
      <c r="N44" s="1">
        <f t="shared" si="21"/>
        <v>0</v>
      </c>
      <c r="O44">
        <v>3</v>
      </c>
    </row>
    <row r="45" spans="1:15" hidden="1" outlineLevel="2">
      <c r="A45" s="14" t="s">
        <v>44</v>
      </c>
      <c r="B45" t="s">
        <v>59</v>
      </c>
      <c r="C45" s="20"/>
      <c r="E45" s="1">
        <f t="shared" si="17"/>
        <v>0</v>
      </c>
      <c r="F45" s="1"/>
      <c r="G45" s="1">
        <f t="shared" si="18"/>
        <v>0</v>
      </c>
      <c r="I45" s="1">
        <f t="shared" si="19"/>
        <v>0</v>
      </c>
      <c r="K45" s="1">
        <f t="shared" si="20"/>
        <v>0</v>
      </c>
      <c r="L45" s="1"/>
      <c r="M45" s="1"/>
      <c r="N45" s="1">
        <f t="shared" si="21"/>
        <v>0</v>
      </c>
      <c r="O45">
        <v>3</v>
      </c>
    </row>
    <row r="46" spans="1:15" outlineLevel="2">
      <c r="A46" s="14" t="s">
        <v>44</v>
      </c>
      <c r="B46" s="26" t="s">
        <v>31</v>
      </c>
      <c r="C46" s="25">
        <v>140000</v>
      </c>
      <c r="D46" s="27"/>
      <c r="E46" s="1">
        <f t="shared" si="17"/>
        <v>140000</v>
      </c>
      <c r="F46" s="1"/>
      <c r="G46" s="1">
        <f t="shared" si="18"/>
        <v>140000</v>
      </c>
      <c r="H46" s="1"/>
      <c r="I46" s="1">
        <f t="shared" si="19"/>
        <v>140000</v>
      </c>
      <c r="J46" s="1"/>
      <c r="K46" s="1">
        <f t="shared" si="20"/>
        <v>140000</v>
      </c>
      <c r="L46" s="1">
        <f>1508663.97-1141099-221122.79-9000</f>
        <v>137442.17999999996</v>
      </c>
      <c r="M46" s="1"/>
      <c r="N46" s="1">
        <f t="shared" si="21"/>
        <v>1</v>
      </c>
      <c r="O46">
        <v>3</v>
      </c>
    </row>
    <row r="47" spans="1:15" ht="13.8" hidden="1" outlineLevel="2">
      <c r="A47" s="14" t="s">
        <v>44</v>
      </c>
      <c r="B47" t="s">
        <v>72</v>
      </c>
      <c r="C47" s="21"/>
      <c r="E47" s="1">
        <f t="shared" si="17"/>
        <v>0</v>
      </c>
      <c r="G47" s="1">
        <f t="shared" si="18"/>
        <v>0</v>
      </c>
      <c r="H47" s="1"/>
      <c r="I47" s="1">
        <f t="shared" si="19"/>
        <v>0</v>
      </c>
      <c r="K47" s="1">
        <f t="shared" si="20"/>
        <v>0</v>
      </c>
      <c r="L47" s="1">
        <v>1210</v>
      </c>
      <c r="M47" s="1"/>
      <c r="N47" s="1">
        <f t="shared" si="21"/>
        <v>0</v>
      </c>
      <c r="O47">
        <v>3</v>
      </c>
    </row>
    <row r="48" spans="1:15" hidden="1" outlineLevel="2">
      <c r="A48" s="14"/>
      <c r="B48" t="s">
        <v>24</v>
      </c>
      <c r="C48" s="17"/>
      <c r="E48" s="1">
        <f t="shared" si="17"/>
        <v>0</v>
      </c>
      <c r="G48" s="1">
        <f t="shared" si="18"/>
        <v>0</v>
      </c>
      <c r="I48" s="1">
        <f t="shared" si="19"/>
        <v>0</v>
      </c>
      <c r="K48" s="1">
        <f t="shared" si="20"/>
        <v>0</v>
      </c>
      <c r="L48" s="1"/>
      <c r="M48" s="1"/>
      <c r="N48" s="1">
        <f t="shared" si="21"/>
        <v>0</v>
      </c>
      <c r="O48">
        <v>3</v>
      </c>
    </row>
    <row r="49" spans="1:16" outlineLevel="2">
      <c r="A49" s="14">
        <v>5221</v>
      </c>
      <c r="B49" t="s">
        <v>29</v>
      </c>
      <c r="C49" s="17">
        <v>200000</v>
      </c>
      <c r="E49" s="1">
        <f t="shared" si="17"/>
        <v>200000</v>
      </c>
      <c r="F49" s="1"/>
      <c r="G49" s="1">
        <f t="shared" si="18"/>
        <v>200000</v>
      </c>
      <c r="H49" s="1"/>
      <c r="I49" s="1">
        <f t="shared" si="19"/>
        <v>200000</v>
      </c>
      <c r="J49" s="1"/>
      <c r="K49" s="1">
        <f t="shared" si="20"/>
        <v>200000</v>
      </c>
      <c r="L49" s="1">
        <v>200000</v>
      </c>
      <c r="M49" s="1"/>
      <c r="N49" s="1">
        <f t="shared" si="21"/>
        <v>1</v>
      </c>
      <c r="O49">
        <v>3</v>
      </c>
    </row>
    <row r="50" spans="1:16" hidden="1" outlineLevel="2">
      <c r="A50" s="14">
        <v>5366</v>
      </c>
      <c r="B50" t="s">
        <v>63</v>
      </c>
      <c r="C50" s="17"/>
      <c r="E50" s="1">
        <f t="shared" si="17"/>
        <v>0</v>
      </c>
      <c r="F50" s="1"/>
      <c r="G50" s="1">
        <f t="shared" si="18"/>
        <v>0</v>
      </c>
      <c r="H50" s="1"/>
      <c r="I50" s="1">
        <f t="shared" si="19"/>
        <v>0</v>
      </c>
      <c r="J50" s="1"/>
      <c r="K50" s="1">
        <f t="shared" si="20"/>
        <v>0</v>
      </c>
      <c r="L50" s="1"/>
      <c r="M50" s="1"/>
      <c r="N50" s="1">
        <f t="shared" si="21"/>
        <v>0</v>
      </c>
      <c r="O50">
        <v>3</v>
      </c>
    </row>
    <row r="51" spans="1:16" hidden="1" outlineLevel="2">
      <c r="A51" s="14">
        <v>5221</v>
      </c>
      <c r="B51" t="s">
        <v>39</v>
      </c>
      <c r="C51" s="17"/>
      <c r="E51" s="1">
        <f t="shared" si="17"/>
        <v>0</v>
      </c>
      <c r="F51" s="1"/>
      <c r="G51" s="1">
        <f t="shared" si="18"/>
        <v>0</v>
      </c>
      <c r="H51" s="1"/>
      <c r="I51" s="1">
        <f t="shared" si="19"/>
        <v>0</v>
      </c>
      <c r="J51" s="1"/>
      <c r="K51" s="1">
        <f t="shared" si="20"/>
        <v>0</v>
      </c>
      <c r="L51" s="1"/>
      <c r="M51" s="1"/>
      <c r="N51" s="1">
        <f t="shared" si="21"/>
        <v>0</v>
      </c>
      <c r="O51">
        <v>3</v>
      </c>
    </row>
    <row r="52" spans="1:16" hidden="1" outlineLevel="2">
      <c r="A52" s="14" t="s">
        <v>44</v>
      </c>
      <c r="B52" s="26" t="s">
        <v>35</v>
      </c>
      <c r="C52" s="25"/>
      <c r="E52" s="1">
        <f t="shared" si="17"/>
        <v>0</v>
      </c>
      <c r="F52" s="1"/>
      <c r="G52" s="1">
        <f t="shared" si="18"/>
        <v>0</v>
      </c>
      <c r="H52" s="1"/>
      <c r="I52" s="1">
        <f t="shared" si="19"/>
        <v>0</v>
      </c>
      <c r="J52" s="1"/>
      <c r="K52" s="1">
        <f t="shared" si="20"/>
        <v>0</v>
      </c>
      <c r="L52" s="1"/>
      <c r="M52" s="1"/>
      <c r="N52" s="1">
        <f t="shared" si="21"/>
        <v>0</v>
      </c>
      <c r="O52">
        <v>3</v>
      </c>
    </row>
    <row r="53" spans="1:16" hidden="1" outlineLevel="2">
      <c r="A53" s="14" t="s">
        <v>44</v>
      </c>
      <c r="B53" t="s">
        <v>60</v>
      </c>
      <c r="C53" s="17"/>
      <c r="E53" s="1">
        <f t="shared" si="17"/>
        <v>0</v>
      </c>
      <c r="F53" s="1"/>
      <c r="G53" s="1">
        <f t="shared" si="18"/>
        <v>0</v>
      </c>
      <c r="H53" s="1"/>
      <c r="I53" s="1">
        <f t="shared" si="19"/>
        <v>0</v>
      </c>
      <c r="J53" s="1"/>
      <c r="K53" s="1">
        <f t="shared" si="20"/>
        <v>0</v>
      </c>
      <c r="L53" s="1">
        <v>56602</v>
      </c>
      <c r="M53" s="1"/>
      <c r="N53" s="1">
        <f t="shared" si="21"/>
        <v>0</v>
      </c>
      <c r="O53">
        <v>3</v>
      </c>
    </row>
    <row r="54" spans="1:16" hidden="1" outlineLevel="2">
      <c r="A54" s="14" t="s">
        <v>44</v>
      </c>
      <c r="B54" t="s">
        <v>36</v>
      </c>
      <c r="C54" s="17"/>
      <c r="E54" s="1">
        <f t="shared" si="17"/>
        <v>0</v>
      </c>
      <c r="F54" s="1"/>
      <c r="G54" s="1">
        <f t="shared" si="18"/>
        <v>0</v>
      </c>
      <c r="H54" s="1"/>
      <c r="I54" s="1">
        <f t="shared" si="19"/>
        <v>0</v>
      </c>
      <c r="J54" s="1"/>
      <c r="K54" s="1">
        <f t="shared" si="20"/>
        <v>0</v>
      </c>
      <c r="L54" s="1"/>
      <c r="M54" s="1"/>
      <c r="N54" s="1">
        <f t="shared" si="21"/>
        <v>0</v>
      </c>
      <c r="O54">
        <v>3</v>
      </c>
    </row>
    <row r="55" spans="1:16" hidden="1" outlineLevel="2">
      <c r="A55" s="14" t="s">
        <v>44</v>
      </c>
      <c r="B55" t="s">
        <v>40</v>
      </c>
      <c r="C55" s="17"/>
      <c r="E55" s="1">
        <f t="shared" si="17"/>
        <v>0</v>
      </c>
      <c r="F55" s="1"/>
      <c r="G55" s="1">
        <f t="shared" si="18"/>
        <v>0</v>
      </c>
      <c r="H55" s="1"/>
      <c r="I55" s="1">
        <f t="shared" si="19"/>
        <v>0</v>
      </c>
      <c r="J55" s="1"/>
      <c r="K55" s="1">
        <f t="shared" si="20"/>
        <v>0</v>
      </c>
      <c r="L55" s="1"/>
      <c r="M55" s="1"/>
      <c r="N55" s="1">
        <f t="shared" si="21"/>
        <v>0</v>
      </c>
      <c r="O55">
        <v>3</v>
      </c>
    </row>
    <row r="56" spans="1:16" outlineLevel="2">
      <c r="A56" s="14" t="s">
        <v>44</v>
      </c>
      <c r="B56" t="s">
        <v>76</v>
      </c>
      <c r="C56" s="17">
        <v>50000</v>
      </c>
      <c r="E56" s="1">
        <f t="shared" si="17"/>
        <v>50000</v>
      </c>
      <c r="F56" s="1"/>
      <c r="G56" s="1">
        <f t="shared" si="18"/>
        <v>50000</v>
      </c>
      <c r="H56" s="1"/>
      <c r="I56" s="1">
        <f t="shared" si="19"/>
        <v>50000</v>
      </c>
      <c r="J56" s="1"/>
      <c r="K56" s="1">
        <f t="shared" si="20"/>
        <v>50000</v>
      </c>
      <c r="L56" s="1"/>
      <c r="M56" s="1"/>
      <c r="N56" s="1">
        <f t="shared" si="21"/>
        <v>1</v>
      </c>
      <c r="O56">
        <v>3</v>
      </c>
    </row>
    <row r="57" spans="1:16" outlineLevel="1">
      <c r="A57" s="31" t="s">
        <v>57</v>
      </c>
      <c r="C57" s="32">
        <f>SUBTOTAL(9,C35:C56)</f>
        <v>747500</v>
      </c>
      <c r="D57" s="32">
        <f>SUBTOTAL(9,D35:D56)</f>
        <v>0</v>
      </c>
      <c r="E57" s="32">
        <f>SUBTOTAL(9,E35:E56)</f>
        <v>747500</v>
      </c>
      <c r="F57" s="32">
        <f t="shared" ref="F57:L57" si="22">SUBTOTAL(9,F35:F56)</f>
        <v>0</v>
      </c>
      <c r="G57" s="32">
        <f t="shared" si="22"/>
        <v>747500</v>
      </c>
      <c r="H57" s="32">
        <f t="shared" si="22"/>
        <v>0</v>
      </c>
      <c r="I57" s="32">
        <f t="shared" si="22"/>
        <v>747500</v>
      </c>
      <c r="J57" s="32">
        <f t="shared" si="22"/>
        <v>0</v>
      </c>
      <c r="K57" s="32">
        <f t="shared" si="22"/>
        <v>747500</v>
      </c>
      <c r="L57" s="32">
        <f t="shared" si="22"/>
        <v>518344.16999999993</v>
      </c>
      <c r="M57" s="32">
        <f t="shared" ref="M57" si="23">SUBTOTAL(9,M35:M56)</f>
        <v>0</v>
      </c>
      <c r="N57" s="1">
        <v>1</v>
      </c>
    </row>
    <row r="58" spans="1:16" outlineLevel="2">
      <c r="A58" s="14" t="s">
        <v>45</v>
      </c>
      <c r="B58" s="26" t="s">
        <v>92</v>
      </c>
      <c r="C58" s="17">
        <f>729600-460800</f>
        <v>268800</v>
      </c>
      <c r="E58" s="1">
        <f t="shared" ref="E58:E61" si="24">C58+D58</f>
        <v>268800</v>
      </c>
      <c r="F58" s="1"/>
      <c r="G58" s="1">
        <f>E58+F58</f>
        <v>268800</v>
      </c>
      <c r="H58" s="1"/>
      <c r="I58" s="1">
        <f>G58+H58</f>
        <v>268800</v>
      </c>
      <c r="J58" s="1"/>
      <c r="K58" s="1">
        <f>I58+J58</f>
        <v>268800</v>
      </c>
      <c r="L58" s="1"/>
      <c r="M58" s="1"/>
      <c r="N58" s="1">
        <f t="shared" si="21"/>
        <v>1</v>
      </c>
      <c r="O58">
        <v>4</v>
      </c>
    </row>
    <row r="59" spans="1:16" outlineLevel="2">
      <c r="A59" s="14" t="s">
        <v>45</v>
      </c>
      <c r="B59" s="26" t="s">
        <v>92</v>
      </c>
      <c r="C59" s="17">
        <f>4731000-2731000</f>
        <v>2000000</v>
      </c>
      <c r="E59" s="1">
        <f t="shared" si="24"/>
        <v>2000000</v>
      </c>
      <c r="F59" s="1"/>
      <c r="G59" s="1">
        <f>E59+F59</f>
        <v>2000000</v>
      </c>
      <c r="H59" s="1"/>
      <c r="I59" s="1">
        <f>G59+H59</f>
        <v>2000000</v>
      </c>
      <c r="J59" s="1"/>
      <c r="K59" s="1">
        <f>I59+J59</f>
        <v>2000000</v>
      </c>
      <c r="L59" s="1"/>
      <c r="M59" s="1"/>
      <c r="N59" s="1">
        <f t="shared" si="21"/>
        <v>1</v>
      </c>
      <c r="O59">
        <v>4</v>
      </c>
    </row>
    <row r="60" spans="1:16" outlineLevel="2">
      <c r="A60" s="14" t="s">
        <v>45</v>
      </c>
      <c r="B60" s="26" t="s">
        <v>64</v>
      </c>
      <c r="C60" s="17">
        <f>26572200-689700+13700+800</f>
        <v>25897000</v>
      </c>
      <c r="E60" s="1">
        <f t="shared" ref="E60" si="25">C60+D60</f>
        <v>25897000</v>
      </c>
      <c r="F60" s="1"/>
      <c r="G60" s="1">
        <f>E60+F60</f>
        <v>25897000</v>
      </c>
      <c r="H60" s="1"/>
      <c r="I60" s="1">
        <f>G60+H60</f>
        <v>25897000</v>
      </c>
      <c r="J60" s="1"/>
      <c r="K60" s="1">
        <f>I60+J60</f>
        <v>25897000</v>
      </c>
      <c r="L60" s="1">
        <v>635885</v>
      </c>
      <c r="M60" s="1"/>
      <c r="N60" s="1">
        <v>1</v>
      </c>
      <c r="O60">
        <v>4</v>
      </c>
    </row>
    <row r="61" spans="1:16" outlineLevel="2">
      <c r="A61" s="14" t="s">
        <v>45</v>
      </c>
      <c r="B61" t="s">
        <v>33</v>
      </c>
      <c r="C61" s="1">
        <v>200000</v>
      </c>
      <c r="E61" s="1">
        <f t="shared" si="24"/>
        <v>200000</v>
      </c>
      <c r="F61" s="1"/>
      <c r="G61" s="1">
        <f>E61+F61</f>
        <v>200000</v>
      </c>
      <c r="H61" s="1"/>
      <c r="I61" s="1">
        <f>G61+H61</f>
        <v>200000</v>
      </c>
      <c r="J61" s="1"/>
      <c r="K61" s="1">
        <f>I61+J61</f>
        <v>200000</v>
      </c>
      <c r="L61" s="1">
        <f>56820+9680</f>
        <v>66500</v>
      </c>
      <c r="M61" s="1"/>
      <c r="N61" s="1">
        <f>IF(ABS(E61)+ABS(G61)+ABS(I61)+ABS(C61)&gt;0,1,0)</f>
        <v>1</v>
      </c>
      <c r="O61">
        <v>4</v>
      </c>
    </row>
    <row r="62" spans="1:16" outlineLevel="1">
      <c r="A62" s="31" t="s">
        <v>58</v>
      </c>
      <c r="C62" s="8">
        <f t="shared" ref="C62:M62" si="26">SUBTOTAL(9,C58:C61)</f>
        <v>28365800</v>
      </c>
      <c r="D62" s="8">
        <f t="shared" si="26"/>
        <v>0</v>
      </c>
      <c r="E62" s="8">
        <f t="shared" si="26"/>
        <v>28365800</v>
      </c>
      <c r="F62" s="8">
        <f t="shared" si="26"/>
        <v>0</v>
      </c>
      <c r="G62" s="8">
        <f t="shared" si="26"/>
        <v>28365800</v>
      </c>
      <c r="H62" s="8">
        <f t="shared" si="26"/>
        <v>0</v>
      </c>
      <c r="I62" s="8">
        <f t="shared" si="26"/>
        <v>28365800</v>
      </c>
      <c r="J62" s="8">
        <f t="shared" si="26"/>
        <v>0</v>
      </c>
      <c r="K62" s="8">
        <f t="shared" si="26"/>
        <v>28365800</v>
      </c>
      <c r="L62" s="8">
        <f t="shared" si="26"/>
        <v>702385</v>
      </c>
      <c r="M62" s="8">
        <f t="shared" si="26"/>
        <v>0</v>
      </c>
      <c r="N62" s="1">
        <v>1</v>
      </c>
    </row>
    <row r="63" spans="1:16" outlineLevel="1">
      <c r="A63" s="9"/>
      <c r="E63" s="1"/>
      <c r="F63" s="1"/>
      <c r="G63" s="1"/>
      <c r="H63" s="1"/>
      <c r="I63" s="1"/>
      <c r="J63" s="1"/>
      <c r="K63" s="1"/>
      <c r="L63" s="1"/>
      <c r="M63" s="1"/>
      <c r="N63" s="1">
        <v>1</v>
      </c>
    </row>
    <row r="64" spans="1:16" outlineLevel="1">
      <c r="A64" s="30" t="s">
        <v>6</v>
      </c>
      <c r="B64" s="12"/>
      <c r="C64" s="13">
        <f t="shared" ref="C64:M64" si="27">SUBTOTAL(9,C33:C63)</f>
        <v>29113300</v>
      </c>
      <c r="D64" s="13">
        <f t="shared" si="27"/>
        <v>0</v>
      </c>
      <c r="E64" s="13">
        <f t="shared" si="27"/>
        <v>29113300</v>
      </c>
      <c r="F64" s="13">
        <f t="shared" si="27"/>
        <v>0</v>
      </c>
      <c r="G64" s="13">
        <f t="shared" si="27"/>
        <v>29113300</v>
      </c>
      <c r="H64" s="13">
        <f t="shared" si="27"/>
        <v>0</v>
      </c>
      <c r="I64" s="13">
        <f t="shared" si="27"/>
        <v>29113300</v>
      </c>
      <c r="J64" s="13">
        <f t="shared" si="27"/>
        <v>0</v>
      </c>
      <c r="K64" s="13">
        <f t="shared" si="27"/>
        <v>29113300</v>
      </c>
      <c r="L64" s="13">
        <f t="shared" si="27"/>
        <v>1220729.17</v>
      </c>
      <c r="M64" s="13">
        <f t="shared" si="27"/>
        <v>0</v>
      </c>
      <c r="N64" s="1">
        <f>IF(ABS(E64)+ABS(G64)+ABS(I64)+ABS(C64)&gt;0,1,0)</f>
        <v>1</v>
      </c>
      <c r="P64" s="1"/>
    </row>
    <row r="65" spans="1:14" outlineLevel="1">
      <c r="E65" s="1"/>
      <c r="F65" s="1"/>
      <c r="G65" s="1"/>
      <c r="H65" s="1"/>
      <c r="I65" s="1"/>
      <c r="J65" s="1"/>
      <c r="K65" s="1"/>
      <c r="L65" s="1"/>
      <c r="M65" s="1"/>
      <c r="N65" s="1">
        <v>1</v>
      </c>
    </row>
    <row r="66" spans="1:14" ht="13.8" outlineLevel="1">
      <c r="A66" s="6" t="s">
        <v>38</v>
      </c>
      <c r="C66" s="4">
        <f t="shared" ref="C66:M66" si="28">C32-C64</f>
        <v>-1770000</v>
      </c>
      <c r="D66" s="4">
        <f t="shared" si="28"/>
        <v>0</v>
      </c>
      <c r="E66" s="4">
        <f t="shared" si="28"/>
        <v>-1770000</v>
      </c>
      <c r="F66" s="4">
        <f t="shared" si="28"/>
        <v>0</v>
      </c>
      <c r="G66" s="4">
        <f t="shared" si="28"/>
        <v>-1770000</v>
      </c>
      <c r="H66" s="4">
        <f t="shared" si="28"/>
        <v>0</v>
      </c>
      <c r="I66" s="4">
        <f t="shared" si="28"/>
        <v>-1770000</v>
      </c>
      <c r="J66" s="4">
        <f t="shared" si="28"/>
        <v>0</v>
      </c>
      <c r="K66" s="4">
        <f t="shared" si="28"/>
        <v>-1770000</v>
      </c>
      <c r="L66" s="4">
        <f t="shared" si="28"/>
        <v>-264674.96999999997</v>
      </c>
      <c r="M66" s="4">
        <f t="shared" si="28"/>
        <v>0</v>
      </c>
      <c r="N66" s="1">
        <f>IF(ABS(E66)+ABS(G66)+ABS(I66)+ABS(C66)&gt;0,1,0)</f>
        <v>1</v>
      </c>
    </row>
    <row r="67" spans="1:14" ht="13.8" outlineLevel="1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>
        <v>1</v>
      </c>
    </row>
    <row r="68" spans="1:14" ht="13.8" hidden="1" outlineLevel="1">
      <c r="A68" s="6" t="s">
        <v>49</v>
      </c>
      <c r="B68" t="s">
        <v>87</v>
      </c>
      <c r="C68" s="4"/>
      <c r="D68" s="4"/>
      <c r="E68" s="4">
        <f>E65*-1</f>
        <v>0</v>
      </c>
      <c r="F68" s="4"/>
      <c r="G68" s="4"/>
      <c r="H68" s="4"/>
      <c r="I68" s="4"/>
      <c r="J68" s="4"/>
      <c r="K68" s="4"/>
      <c r="L68" s="4"/>
      <c r="M68" s="4"/>
      <c r="N68" s="1">
        <v>0</v>
      </c>
    </row>
    <row r="69" spans="1:14" ht="13.8" outlineLevel="1">
      <c r="A69" s="14" t="s">
        <v>49</v>
      </c>
      <c r="B69" s="6" t="s">
        <v>41</v>
      </c>
      <c r="C69" s="4">
        <f>C66*-1</f>
        <v>1770000</v>
      </c>
      <c r="D69" s="4"/>
      <c r="E69" s="4">
        <f>E66*-1</f>
        <v>1770000</v>
      </c>
      <c r="F69" s="4"/>
      <c r="G69" s="4">
        <f>G66*-1</f>
        <v>1770000</v>
      </c>
      <c r="H69" s="4"/>
      <c r="I69" s="4">
        <f>I66*-1</f>
        <v>1770000</v>
      </c>
      <c r="J69" s="4"/>
      <c r="K69" s="4">
        <f>K66*-1</f>
        <v>1770000</v>
      </c>
      <c r="L69" s="4"/>
      <c r="M69" s="4"/>
      <c r="N69" s="1">
        <v>1</v>
      </c>
    </row>
    <row r="70" spans="1:14" ht="13.8" hidden="1" outlineLevel="1">
      <c r="A70" s="14" t="s">
        <v>49</v>
      </c>
      <c r="B70" s="6" t="s">
        <v>88</v>
      </c>
      <c r="C70" s="4"/>
      <c r="D70" s="4"/>
      <c r="E70" s="4">
        <f>E67*-1</f>
        <v>0</v>
      </c>
      <c r="F70" s="4"/>
      <c r="G70" s="4"/>
      <c r="H70" s="4"/>
      <c r="I70" s="4"/>
      <c r="J70" s="4"/>
      <c r="K70" s="4"/>
      <c r="L70" s="4"/>
      <c r="M70" s="4"/>
      <c r="N70" s="1">
        <v>0</v>
      </c>
    </row>
    <row r="71" spans="1:14" ht="13.8" outlineLevel="1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>
        <v>1</v>
      </c>
    </row>
    <row r="72" spans="1:14" ht="13.8" outlineLevel="1">
      <c r="A72" s="9" t="s">
        <v>42</v>
      </c>
      <c r="C72" s="4">
        <f>C66+C68+C69+C70</f>
        <v>0</v>
      </c>
      <c r="D72" s="4"/>
      <c r="E72" s="4">
        <f>E66+E69</f>
        <v>0</v>
      </c>
      <c r="F72" s="4"/>
      <c r="G72" s="4">
        <f>G66+G69</f>
        <v>0</v>
      </c>
      <c r="H72" s="4"/>
      <c r="I72" s="4">
        <f>I66+I69</f>
        <v>0</v>
      </c>
      <c r="J72" s="4"/>
      <c r="K72" s="4">
        <f>K66+K69</f>
        <v>0</v>
      </c>
      <c r="L72" s="4"/>
      <c r="M72" s="4"/>
      <c r="N72" s="1">
        <v>1</v>
      </c>
    </row>
    <row r="73" spans="1:14" ht="13.8" outlineLevel="1">
      <c r="A73" s="9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>
        <v>1</v>
      </c>
    </row>
    <row r="74" spans="1:14" ht="13.8" outlineLevel="1">
      <c r="A74" s="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1">
        <v>1</v>
      </c>
    </row>
    <row r="75" spans="1:14" ht="13.8" outlineLevel="1">
      <c r="A75" t="s">
        <v>77</v>
      </c>
      <c r="E75" s="15">
        <v>3105300.94</v>
      </c>
      <c r="F75" s="4"/>
      <c r="G75" s="4"/>
      <c r="H75" s="4"/>
      <c r="I75" s="4"/>
      <c r="J75" s="4"/>
      <c r="K75" s="4"/>
      <c r="L75" s="4"/>
      <c r="M75" s="4"/>
      <c r="N75" s="1">
        <v>1</v>
      </c>
    </row>
    <row r="76" spans="1:14" ht="13.8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">
        <v>1</v>
      </c>
    </row>
    <row r="77" spans="1:14">
      <c r="N77" s="1">
        <v>1</v>
      </c>
    </row>
    <row r="78" spans="1:14">
      <c r="A78" s="6" t="s">
        <v>9</v>
      </c>
      <c r="B78" s="26" t="s">
        <v>70</v>
      </c>
      <c r="C78" s="7"/>
      <c r="D78" s="7"/>
      <c r="F78" t="s">
        <v>70</v>
      </c>
      <c r="N78" s="1">
        <v>1</v>
      </c>
    </row>
    <row r="79" spans="1:14">
      <c r="C79"/>
      <c r="D79"/>
      <c r="N79" s="1">
        <v>1</v>
      </c>
    </row>
    <row r="80" spans="1:14">
      <c r="A80"/>
      <c r="B80" s="10" t="s">
        <v>32</v>
      </c>
      <c r="C80" s="10" t="s">
        <v>10</v>
      </c>
      <c r="D80" s="10" t="s">
        <v>13</v>
      </c>
      <c r="E80" s="10" t="s">
        <v>18</v>
      </c>
      <c r="H80" s="10" t="s">
        <v>32</v>
      </c>
      <c r="I80" s="10" t="s">
        <v>10</v>
      </c>
      <c r="J80" s="10" t="s">
        <v>13</v>
      </c>
      <c r="K80" s="10" t="s">
        <v>18</v>
      </c>
      <c r="L80" s="10" t="s">
        <v>51</v>
      </c>
      <c r="M80" s="10" t="s">
        <v>51</v>
      </c>
      <c r="N80" s="1">
        <v>1</v>
      </c>
    </row>
    <row r="81" spans="1:14">
      <c r="A81" t="s">
        <v>25</v>
      </c>
      <c r="B81" s="23">
        <v>1242</v>
      </c>
      <c r="C81" s="24">
        <v>20</v>
      </c>
      <c r="D81" s="23">
        <f t="shared" ref="D81:D86" si="29">SUM(B81*C81)</f>
        <v>24840</v>
      </c>
      <c r="E81" s="23">
        <v>24900</v>
      </c>
      <c r="H81" s="23">
        <v>1242</v>
      </c>
      <c r="I81" s="24">
        <v>20</v>
      </c>
      <c r="J81" s="23">
        <f t="shared" ref="J81:J86" si="30">SUM(H81*I81)</f>
        <v>24840</v>
      </c>
      <c r="K81" s="23">
        <v>24900</v>
      </c>
      <c r="L81" s="23">
        <v>24840</v>
      </c>
      <c r="M81" s="23">
        <v>24680</v>
      </c>
      <c r="N81" s="1">
        <f t="shared" ref="N81:N87" si="31">IF(ABS(B81)+ABS(D81)+ABS(H81)+ABS(I81)&gt;0,1,0)</f>
        <v>1</v>
      </c>
    </row>
    <row r="82" spans="1:14">
      <c r="A82" t="s">
        <v>26</v>
      </c>
      <c r="B82" s="1">
        <v>1324</v>
      </c>
      <c r="C82" s="7">
        <v>20</v>
      </c>
      <c r="D82" s="1">
        <f t="shared" si="29"/>
        <v>26480</v>
      </c>
      <c r="E82" s="1">
        <v>26500</v>
      </c>
      <c r="H82" s="1">
        <v>1324</v>
      </c>
      <c r="I82" s="7">
        <v>20</v>
      </c>
      <c r="J82" s="1">
        <f t="shared" si="30"/>
        <v>26480</v>
      </c>
      <c r="K82" s="1">
        <v>26500</v>
      </c>
      <c r="L82" s="1">
        <v>26480</v>
      </c>
      <c r="M82" s="1">
        <v>26560</v>
      </c>
      <c r="N82" s="1">
        <f t="shared" si="31"/>
        <v>1</v>
      </c>
    </row>
    <row r="83" spans="1:14">
      <c r="A83" t="s">
        <v>11</v>
      </c>
      <c r="B83" s="1">
        <v>24747</v>
      </c>
      <c r="C83" s="7">
        <v>20</v>
      </c>
      <c r="D83" s="1">
        <f t="shared" si="29"/>
        <v>494940</v>
      </c>
      <c r="E83" s="1">
        <v>495000</v>
      </c>
      <c r="H83" s="1">
        <v>24747</v>
      </c>
      <c r="I83" s="7">
        <v>20</v>
      </c>
      <c r="J83" s="1">
        <f t="shared" si="30"/>
        <v>494940</v>
      </c>
      <c r="K83" s="1">
        <v>495000</v>
      </c>
      <c r="L83" s="1">
        <v>494940</v>
      </c>
      <c r="M83" s="1">
        <v>498720</v>
      </c>
      <c r="N83" s="1">
        <f t="shared" si="31"/>
        <v>1</v>
      </c>
    </row>
    <row r="84" spans="1:14">
      <c r="A84" t="s">
        <v>27</v>
      </c>
      <c r="B84" s="1">
        <v>5584</v>
      </c>
      <c r="C84" s="7">
        <v>20</v>
      </c>
      <c r="D84" s="1">
        <f t="shared" si="29"/>
        <v>111680</v>
      </c>
      <c r="E84" s="1">
        <v>111700</v>
      </c>
      <c r="H84" s="1">
        <v>5584</v>
      </c>
      <c r="I84" s="7">
        <v>20</v>
      </c>
      <c r="J84" s="1">
        <f t="shared" si="30"/>
        <v>111680</v>
      </c>
      <c r="K84" s="1">
        <v>111700</v>
      </c>
      <c r="L84" s="1">
        <v>111680</v>
      </c>
      <c r="M84" s="1">
        <v>112420</v>
      </c>
      <c r="N84" s="1">
        <f t="shared" si="31"/>
        <v>1</v>
      </c>
    </row>
    <row r="85" spans="1:14">
      <c r="A85" t="s">
        <v>28</v>
      </c>
      <c r="B85" s="1">
        <v>11283</v>
      </c>
      <c r="C85" s="7">
        <v>20</v>
      </c>
      <c r="D85" s="1">
        <f t="shared" si="29"/>
        <v>225660</v>
      </c>
      <c r="E85" s="1">
        <v>225700</v>
      </c>
      <c r="H85" s="1">
        <v>11283</v>
      </c>
      <c r="I85" s="7">
        <v>20</v>
      </c>
      <c r="J85" s="1">
        <f t="shared" si="30"/>
        <v>225660</v>
      </c>
      <c r="K85" s="1">
        <v>225700</v>
      </c>
      <c r="L85" s="1">
        <v>225660</v>
      </c>
      <c r="M85" s="1">
        <v>227320</v>
      </c>
      <c r="N85" s="1">
        <f t="shared" si="31"/>
        <v>1</v>
      </c>
    </row>
    <row r="86" spans="1:14">
      <c r="A86" t="s">
        <v>12</v>
      </c>
      <c r="B86" s="1">
        <v>3520</v>
      </c>
      <c r="C86" s="7">
        <v>20</v>
      </c>
      <c r="D86" s="1">
        <f t="shared" si="29"/>
        <v>70400</v>
      </c>
      <c r="E86" s="1">
        <v>70400</v>
      </c>
      <c r="H86" s="1">
        <v>3520</v>
      </c>
      <c r="I86" s="7">
        <v>20</v>
      </c>
      <c r="J86" s="1">
        <f t="shared" si="30"/>
        <v>70400</v>
      </c>
      <c r="K86" s="1">
        <v>70400</v>
      </c>
      <c r="L86" s="1">
        <v>70400</v>
      </c>
      <c r="M86" s="1">
        <v>70820</v>
      </c>
      <c r="N86" s="1">
        <f t="shared" si="31"/>
        <v>1</v>
      </c>
    </row>
    <row r="87" spans="1:14">
      <c r="A87"/>
      <c r="C87"/>
      <c r="D87" s="8">
        <f>SUM(D81:D86)</f>
        <v>954000</v>
      </c>
      <c r="E87" s="8">
        <f>SUM(E81:E86)</f>
        <v>954200</v>
      </c>
      <c r="J87" s="8">
        <f>SUM(J81:J86)</f>
        <v>954000</v>
      </c>
      <c r="K87" s="8">
        <f>SUM(K81:K86)</f>
        <v>954200</v>
      </c>
      <c r="L87" s="8">
        <f>SUM(L81:L86)</f>
        <v>954000</v>
      </c>
      <c r="M87" s="8">
        <f>SUM(M81:M86)</f>
        <v>960520</v>
      </c>
      <c r="N87" s="1">
        <f t="shared" si="31"/>
        <v>1</v>
      </c>
    </row>
    <row r="88" spans="1:14">
      <c r="C88"/>
      <c r="D88"/>
    </row>
    <row r="90" spans="1:14">
      <c r="E90" s="15"/>
    </row>
    <row r="92" spans="1:14" hidden="1">
      <c r="A92" s="6" t="s">
        <v>37</v>
      </c>
      <c r="E92" s="15"/>
    </row>
  </sheetData>
  <autoFilter ref="A6:O87">
    <filterColumn colId="13">
      <filters>
        <filter val="1"/>
      </filters>
    </filterColumn>
  </autoFilter>
  <phoneticPr fontId="1" type="noConversion"/>
  <pageMargins left="1.17" right="0.39370078740157483" top="0.56000000000000005" bottom="0.5" header="0.53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Starosta</cp:lastModifiedBy>
  <cp:lastPrinted>2016-09-21T09:00:40Z</cp:lastPrinted>
  <dcterms:created xsi:type="dcterms:W3CDTF">2005-10-26T12:38:34Z</dcterms:created>
  <dcterms:modified xsi:type="dcterms:W3CDTF">2016-11-10T14:40:29Z</dcterms:modified>
</cp:coreProperties>
</file>